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 Statement Summary" sheetId="1" r:id="rId5"/>
    <sheet state="visible" name="Cash Flow Summary" sheetId="2" r:id="rId6"/>
    <sheet state="visible" name="Balance Sheet Snapshot" sheetId="3" r:id="rId7"/>
  </sheets>
  <definedNames/>
  <calcPr/>
</workbook>
</file>

<file path=xl/sharedStrings.xml><?xml version="1.0" encoding="utf-8"?>
<sst xmlns="http://schemas.openxmlformats.org/spreadsheetml/2006/main" count="57" uniqueCount="40">
  <si>
    <t>(in millions)</t>
  </si>
  <si>
    <t>Year</t>
  </si>
  <si>
    <t>Net Revenue</t>
  </si>
  <si>
    <t>Total Revenue</t>
  </si>
  <si>
    <t>SG&amp;A</t>
  </si>
  <si>
    <t>Op Inc</t>
  </si>
  <si>
    <t>Net Income</t>
  </si>
  <si>
    <t>Basic EPS</t>
  </si>
  <si>
    <t>Diluted EPS</t>
  </si>
  <si>
    <t>EBITDA</t>
  </si>
  <si>
    <t>Adj EBITDA</t>
  </si>
  <si>
    <t>EBITDA %</t>
  </si>
  <si>
    <t>Revenue</t>
  </si>
  <si>
    <t>Growth Rate</t>
  </si>
  <si>
    <t>CAGR</t>
  </si>
  <si>
    <t>PPE Purchases</t>
  </si>
  <si>
    <t>Capitalized Software</t>
  </si>
  <si>
    <t>Capex</t>
  </si>
  <si>
    <t>CFO</t>
  </si>
  <si>
    <t>Standard FCF</t>
  </si>
  <si>
    <t>Proceeds from Asset Sales</t>
  </si>
  <si>
    <t>Total FCF</t>
  </si>
  <si>
    <t>CapEx as a % of Sales</t>
  </si>
  <si>
    <t>Standard FCF as a % of Sales</t>
  </si>
  <si>
    <t>Full FCF as a % of Sales</t>
  </si>
  <si>
    <t>Avg</t>
  </si>
  <si>
    <t>ST Debt</t>
  </si>
  <si>
    <t>LT Debt</t>
  </si>
  <si>
    <t>Total Debt</t>
  </si>
  <si>
    <t>Cash</t>
  </si>
  <si>
    <t>Net Debt</t>
  </si>
  <si>
    <t>Leverage</t>
  </si>
  <si>
    <t>COGS</t>
  </si>
  <si>
    <t>Inventory at Year Start</t>
  </si>
  <si>
    <t>Inventory at Year End</t>
  </si>
  <si>
    <t>Avg Inventory</t>
  </si>
  <si>
    <t>Inventory Turnover</t>
  </si>
  <si>
    <t>Current Assets</t>
  </si>
  <si>
    <t>Current Liabilites</t>
  </si>
  <si>
    <t>NWC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</si>
</sst>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&quot;$&quot;#,##0.00"/>
    <numFmt numFmtId="166" formatCode="0.0%"/>
    <numFmt numFmtId="167" formatCode="&quot;$&quot;#,##0.0000"/>
    <numFmt numFmtId="168" formatCode="0.00x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1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color theme="1"/>
      <name val="Arial"/>
    </font>
    <font>
      <color theme="1"/>
      <name val="Arial"/>
      <scheme val="minor"/>
    </font>
    <font>
      <b/>
      <sz val="9.0"/>
      <color theme="1"/>
      <name val="Arial"/>
      <scheme val="minor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 shrinkToFit="0" wrapText="1"/>
    </xf>
    <xf borderId="1" fillId="3" fontId="1" numFmtId="0" xfId="0" applyAlignment="1" applyBorder="1" applyFill="1" applyFont="1">
      <alignment readingOrder="0"/>
    </xf>
    <xf borderId="1" fillId="0" fontId="3" numFmtId="164" xfId="0" applyAlignment="1" applyBorder="1" applyFont="1" applyNumberFormat="1">
      <alignment shrinkToFit="0" vertical="top" wrapText="0"/>
    </xf>
    <xf borderId="1" fillId="0" fontId="3" numFmtId="165" xfId="0" applyAlignment="1" applyBorder="1" applyFont="1" applyNumberFormat="1">
      <alignment shrinkToFit="0" vertical="top" wrapText="0"/>
    </xf>
    <xf borderId="1" fillId="0" fontId="4" numFmtId="165" xfId="0" applyAlignment="1" applyBorder="1" applyFont="1" applyNumberFormat="1">
      <alignment shrinkToFit="0" vertical="top" wrapText="0"/>
    </xf>
    <xf borderId="1" fillId="0" fontId="5" numFmtId="164" xfId="0" applyAlignment="1" applyBorder="1" applyFont="1" applyNumberFormat="1">
      <alignment readingOrder="0" shrinkToFit="0" vertical="top" wrapText="0"/>
    </xf>
    <xf borderId="1" fillId="0" fontId="1" numFmtId="166" xfId="0" applyBorder="1" applyFont="1" applyNumberFormat="1"/>
    <xf borderId="0" fillId="0" fontId="6" numFmtId="10" xfId="0" applyFont="1" applyNumberFormat="1"/>
    <xf borderId="1" fillId="0" fontId="3" numFmtId="164" xfId="0" applyAlignment="1" applyBorder="1" applyFont="1" applyNumberFormat="1">
      <alignment readingOrder="0" shrinkToFit="0" vertical="top" wrapText="0"/>
    </xf>
    <xf borderId="0" fillId="0" fontId="6" numFmtId="166" xfId="0" applyFont="1" applyNumberFormat="1"/>
    <xf borderId="0" fillId="0" fontId="6" numFmtId="0" xfId="0" applyAlignment="1" applyFont="1">
      <alignment readingOrder="0"/>
    </xf>
    <xf borderId="1" fillId="3" fontId="7" numFmtId="0" xfId="0" applyAlignment="1" applyBorder="1" applyFont="1">
      <alignment readingOrder="0"/>
    </xf>
    <xf borderId="1" fillId="0" fontId="8" numFmtId="164" xfId="0" applyAlignment="1" applyBorder="1" applyFont="1" applyNumberFormat="1">
      <alignment shrinkToFit="0" vertical="top" wrapText="0"/>
    </xf>
    <xf borderId="1" fillId="0" fontId="1" numFmtId="10" xfId="0" applyBorder="1" applyFont="1" applyNumberFormat="1"/>
    <xf borderId="1" fillId="4" fontId="1" numFmtId="0" xfId="0" applyAlignment="1" applyBorder="1" applyFill="1" applyFont="1">
      <alignment readingOrder="0"/>
    </xf>
    <xf borderId="1" fillId="0" fontId="6" numFmtId="164" xfId="0" applyBorder="1" applyFont="1" applyNumberFormat="1"/>
    <xf borderId="1" fillId="0" fontId="3" numFmtId="37" xfId="0" applyAlignment="1" applyBorder="1" applyFont="1" applyNumberFormat="1">
      <alignment shrinkToFit="0" vertical="top" wrapText="0"/>
    </xf>
    <xf borderId="1" fillId="0" fontId="1" numFmtId="164" xfId="0" applyBorder="1" applyFont="1" applyNumberFormat="1"/>
    <xf borderId="1" fillId="0" fontId="1" numFmtId="164" xfId="0" applyAlignment="1" applyBorder="1" applyFont="1" applyNumberFormat="1">
      <alignment readingOrder="0"/>
    </xf>
    <xf borderId="0" fillId="0" fontId="6" numFmtId="167" xfId="0" applyFont="1" applyNumberFormat="1"/>
    <xf borderId="0" fillId="0" fontId="1" numFmtId="0" xfId="0" applyAlignment="1" applyFont="1">
      <alignment horizontal="center" readingOrder="0"/>
    </xf>
    <xf borderId="1" fillId="0" fontId="3" numFmtId="165" xfId="0" applyAlignment="1" applyBorder="1" applyFont="1" applyNumberFormat="1">
      <alignment shrinkToFit="0" vertical="top" wrapText="0"/>
    </xf>
    <xf borderId="1" fillId="0" fontId="6" numFmtId="165" xfId="0" applyAlignment="1" applyBorder="1" applyFont="1" applyNumberFormat="1">
      <alignment horizontal="right"/>
    </xf>
    <xf borderId="1" fillId="0" fontId="1" numFmtId="168" xfId="0" applyAlignment="1" applyBorder="1" applyFont="1" applyNumberFormat="1">
      <alignment horizontal="right"/>
    </xf>
    <xf borderId="1" fillId="0" fontId="6" numFmtId="165" xfId="0" applyAlignment="1" applyBorder="1" applyFont="1" applyNumberFormat="1">
      <alignment horizontal="right" readingOrder="0"/>
    </xf>
    <xf borderId="1" fillId="0" fontId="3" numFmtId="165" xfId="0" applyAlignment="1" applyBorder="1" applyFont="1" applyNumberFormat="1">
      <alignment horizontal="right" shrinkToFit="0" vertical="top" wrapText="0"/>
    </xf>
    <xf borderId="1" fillId="0" fontId="3" numFmtId="165" xfId="0" applyAlignment="1" applyBorder="1" applyFont="1" applyNumberFormat="1">
      <alignment readingOrder="0" shrinkToFit="0" vertical="top" wrapText="0"/>
    </xf>
    <xf borderId="1" fillId="0" fontId="6" numFmtId="168" xfId="0" applyAlignment="1" applyBorder="1" applyFont="1" applyNumberFormat="1">
      <alignment horizontal="right"/>
    </xf>
    <xf borderId="1" fillId="0" fontId="3" numFmtId="165" xfId="0" applyAlignment="1" applyBorder="1" applyFont="1" applyNumberFormat="1">
      <alignment horizontal="right" readingOrder="0" shrinkToFit="0" vertical="top" wrapText="0"/>
    </xf>
    <xf borderId="1" fillId="0" fontId="6" numFmtId="4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>
      <c r="B3" s="3">
        <v>2020.0</v>
      </c>
      <c r="C3" s="4">
        <v>17346.0</v>
      </c>
      <c r="D3" s="4">
        <v>17346.0</v>
      </c>
      <c r="E3" s="4">
        <v>-6767.0</v>
      </c>
      <c r="F3" s="4">
        <v>-4475.0</v>
      </c>
      <c r="G3" s="4">
        <v>-3944.0</v>
      </c>
      <c r="H3" s="5">
        <v>-12.68</v>
      </c>
      <c r="I3" s="6">
        <v>-12.68</v>
      </c>
      <c r="J3" s="7">
        <v>-3546.0</v>
      </c>
      <c r="K3" s="7">
        <v>117.0</v>
      </c>
      <c r="L3" s="8">
        <f t="shared" ref="L3:L7" si="1">K3/D3</f>
        <v>0.00674507091</v>
      </c>
      <c r="N3" s="9">
        <f t="shared" ref="N3:N7" si="2">J3/D3</f>
        <v>-0.2044275337</v>
      </c>
    </row>
    <row r="4">
      <c r="B4" s="3">
        <v>2021.0</v>
      </c>
      <c r="C4" s="4">
        <v>24460.0</v>
      </c>
      <c r="D4" s="4">
        <v>24460.0</v>
      </c>
      <c r="E4" s="4">
        <v>-8154.0</v>
      </c>
      <c r="F4" s="4">
        <v>2350.0</v>
      </c>
      <c r="G4" s="4">
        <v>1430.0</v>
      </c>
      <c r="H4" s="5">
        <v>4.66</v>
      </c>
      <c r="I4" s="6">
        <v>4.55</v>
      </c>
      <c r="J4" s="4">
        <v>3194.0</v>
      </c>
      <c r="K4" s="4">
        <v>3320.0</v>
      </c>
      <c r="L4" s="8">
        <f t="shared" si="1"/>
        <v>0.135731807</v>
      </c>
      <c r="N4" s="9">
        <f t="shared" si="2"/>
        <v>0.1305805397</v>
      </c>
    </row>
    <row r="5">
      <c r="B5" s="3">
        <v>2022.0</v>
      </c>
      <c r="C5" s="4">
        <v>24442.0</v>
      </c>
      <c r="D5" s="10">
        <v>25449.0</v>
      </c>
      <c r="E5" s="4">
        <v>-8461.0</v>
      </c>
      <c r="F5" s="4">
        <v>1730.0</v>
      </c>
      <c r="G5" s="4">
        <v>1177.0</v>
      </c>
      <c r="H5" s="5">
        <v>4.28</v>
      </c>
      <c r="I5" s="6">
        <v>4.19</v>
      </c>
      <c r="J5" s="7">
        <v>2568.0</v>
      </c>
      <c r="K5" s="7">
        <v>2648.0</v>
      </c>
      <c r="L5" s="8">
        <f t="shared" si="1"/>
        <v>0.1040512397</v>
      </c>
      <c r="N5" s="9">
        <f t="shared" si="2"/>
        <v>0.1009076977</v>
      </c>
    </row>
    <row r="6">
      <c r="B6" s="3">
        <v>2023.0</v>
      </c>
      <c r="C6" s="4">
        <v>23092.0</v>
      </c>
      <c r="D6" s="10">
        <v>23866.0</v>
      </c>
      <c r="E6" s="4">
        <v>-8375.0</v>
      </c>
      <c r="F6" s="4">
        <v>382.0</v>
      </c>
      <c r="G6" s="4">
        <v>105.0</v>
      </c>
      <c r="H6" s="5">
        <v>0.38</v>
      </c>
      <c r="I6" s="6">
        <v>0.38</v>
      </c>
      <c r="J6" s="7">
        <v>1075.0</v>
      </c>
      <c r="K6" s="7">
        <v>2236.0</v>
      </c>
      <c r="L6" s="8">
        <f t="shared" si="1"/>
        <v>0.09368976787</v>
      </c>
      <c r="N6" s="9">
        <f t="shared" si="2"/>
        <v>0.04504315763</v>
      </c>
    </row>
    <row r="7">
      <c r="B7" s="3">
        <v>2024.0</v>
      </c>
      <c r="C7" s="4">
        <v>22293.0</v>
      </c>
      <c r="D7" s="10">
        <v>23006.0</v>
      </c>
      <c r="E7" s="4">
        <v>-8330.0</v>
      </c>
      <c r="F7" s="4">
        <v>909.0</v>
      </c>
      <c r="G7" s="4">
        <v>582.0</v>
      </c>
      <c r="H7" s="5">
        <v>2.1</v>
      </c>
      <c r="I7" s="6">
        <v>2.07</v>
      </c>
      <c r="J7" s="7">
        <v>1760.0</v>
      </c>
      <c r="K7" s="7">
        <v>1977.0</v>
      </c>
      <c r="L7" s="8">
        <f t="shared" si="1"/>
        <v>0.08593410415</v>
      </c>
      <c r="M7" s="11">
        <f>average(L4:L7)</f>
        <v>0.1048517297</v>
      </c>
      <c r="N7" s="9">
        <f t="shared" si="2"/>
        <v>0.07650178214</v>
      </c>
      <c r="O7" s="9">
        <f>average(N4:N7)</f>
        <v>0.08825829429</v>
      </c>
    </row>
    <row r="9">
      <c r="B9" s="2" t="s">
        <v>1</v>
      </c>
      <c r="C9" s="2"/>
      <c r="D9" s="2" t="s">
        <v>12</v>
      </c>
      <c r="E9" s="2" t="s">
        <v>10</v>
      </c>
      <c r="F9" s="2" t="s">
        <v>11</v>
      </c>
    </row>
    <row r="10">
      <c r="B10" s="3">
        <v>2020.0</v>
      </c>
      <c r="C10" s="4"/>
      <c r="D10" s="4">
        <v>17346.0</v>
      </c>
      <c r="E10" s="7">
        <v>117.0</v>
      </c>
      <c r="F10" s="8">
        <v>0.00674507090971982</v>
      </c>
    </row>
    <row r="11">
      <c r="B11" s="3">
        <v>2021.0</v>
      </c>
      <c r="C11" s="4"/>
      <c r="D11" s="4">
        <v>24460.0</v>
      </c>
      <c r="E11" s="4">
        <v>3320.0</v>
      </c>
      <c r="F11" s="8">
        <v>0.1357318070318888</v>
      </c>
    </row>
    <row r="12">
      <c r="B12" s="3">
        <v>2022.0</v>
      </c>
      <c r="C12" s="4"/>
      <c r="D12" s="4">
        <v>24442.0</v>
      </c>
      <c r="E12" s="7">
        <v>2648.0</v>
      </c>
      <c r="F12" s="8">
        <v>0.10833810653792653</v>
      </c>
    </row>
    <row r="13">
      <c r="B13" s="3">
        <v>2023.0</v>
      </c>
      <c r="C13" s="4"/>
      <c r="D13" s="4">
        <v>23092.0</v>
      </c>
      <c r="E13" s="7">
        <v>2236.0</v>
      </c>
      <c r="F13" s="8">
        <v>0.09683007102026676</v>
      </c>
    </row>
    <row r="14">
      <c r="B14" s="3">
        <v>2024.0</v>
      </c>
      <c r="C14" s="4"/>
      <c r="D14" s="4">
        <v>22293.0</v>
      </c>
      <c r="E14" s="7">
        <v>1977.0</v>
      </c>
      <c r="F14" s="8">
        <v>0.08868254609070111</v>
      </c>
    </row>
    <row r="16">
      <c r="B16" s="2" t="s">
        <v>1</v>
      </c>
      <c r="C16" s="2"/>
      <c r="D16" s="2" t="s">
        <v>12</v>
      </c>
      <c r="E16" s="2" t="s">
        <v>13</v>
      </c>
      <c r="F16" s="2" t="s">
        <v>14</v>
      </c>
    </row>
    <row r="17">
      <c r="A17" s="12">
        <v>0.0</v>
      </c>
      <c r="B17" s="13">
        <v>2020.0</v>
      </c>
      <c r="C17" s="14"/>
      <c r="D17" s="14">
        <v>17346.0</v>
      </c>
      <c r="E17" s="8"/>
      <c r="F17" s="8"/>
    </row>
    <row r="18">
      <c r="A18" s="12">
        <v>1.0</v>
      </c>
      <c r="B18" s="13">
        <v>2021.0</v>
      </c>
      <c r="C18" s="14"/>
      <c r="D18" s="14">
        <v>24460.0</v>
      </c>
      <c r="E18" s="8">
        <f t="shared" ref="E18:E21" si="3">(D18-D17)/D17</f>
        <v>0.4101233714</v>
      </c>
      <c r="F18" s="8"/>
    </row>
    <row r="19">
      <c r="A19" s="12">
        <v>2.0</v>
      </c>
      <c r="B19" s="13">
        <v>2022.0</v>
      </c>
      <c r="C19" s="14"/>
      <c r="D19" s="14">
        <v>24442.0</v>
      </c>
      <c r="E19" s="8">
        <f t="shared" si="3"/>
        <v>-0.0007358953393</v>
      </c>
      <c r="F19" s="8"/>
    </row>
    <row r="20">
      <c r="A20" s="12">
        <v>3.0</v>
      </c>
      <c r="B20" s="13">
        <v>2023.0</v>
      </c>
      <c r="C20" s="14"/>
      <c r="D20" s="14">
        <v>23092.0</v>
      </c>
      <c r="E20" s="8">
        <f t="shared" si="3"/>
        <v>-0.05523279601</v>
      </c>
      <c r="F20" s="15"/>
    </row>
    <row r="21">
      <c r="A21" s="12">
        <v>4.0</v>
      </c>
      <c r="B21" s="13">
        <v>2024.0</v>
      </c>
      <c r="C21" s="14"/>
      <c r="D21" s="14">
        <v>22293.0</v>
      </c>
      <c r="E21" s="8">
        <f t="shared" si="3"/>
        <v>-0.03460072752</v>
      </c>
      <c r="F21" s="15">
        <f>(D21/D17)^(1/4)-1</f>
        <v>0.06473687073</v>
      </c>
      <c r="G21" s="9">
        <f>(D21/D18)^(1/3)-1</f>
        <v>-0.03044893493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B2" s="2" t="s">
        <v>1</v>
      </c>
      <c r="C2" s="2" t="s">
        <v>9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</row>
    <row r="3">
      <c r="B3" s="16">
        <v>2020.0</v>
      </c>
      <c r="C3" s="17">
        <f>'Income Statement Summary'!K3</f>
        <v>117</v>
      </c>
      <c r="D3" s="4">
        <v>-338.0</v>
      </c>
      <c r="E3" s="18">
        <v>-128.0</v>
      </c>
      <c r="F3" s="4">
        <f t="shared" ref="F3:F7" si="1">sum(D3:E3)</f>
        <v>-466</v>
      </c>
      <c r="G3" s="4">
        <v>649.0</v>
      </c>
      <c r="H3" s="19">
        <f t="shared" ref="H3:H7" si="2">G3+F3</f>
        <v>183</v>
      </c>
      <c r="I3" s="20">
        <v>113.0</v>
      </c>
      <c r="J3" s="20">
        <f t="shared" ref="J3:J7" si="3">H3+I3</f>
        <v>296</v>
      </c>
    </row>
    <row r="4">
      <c r="B4" s="16">
        <v>2021.0</v>
      </c>
      <c r="C4" s="17">
        <f>'Income Statement Summary'!K4</f>
        <v>3320</v>
      </c>
      <c r="D4" s="4">
        <v>-354.0</v>
      </c>
      <c r="E4" s="18">
        <v>-243.0</v>
      </c>
      <c r="F4" s="4">
        <f t="shared" si="1"/>
        <v>-597</v>
      </c>
      <c r="G4" s="4">
        <v>2712.0</v>
      </c>
      <c r="H4" s="19">
        <f t="shared" si="2"/>
        <v>2115</v>
      </c>
      <c r="I4" s="20">
        <v>164.0</v>
      </c>
      <c r="J4" s="20">
        <f t="shared" si="3"/>
        <v>2279</v>
      </c>
    </row>
    <row r="5">
      <c r="B5" s="16">
        <v>2022.0</v>
      </c>
      <c r="C5" s="17">
        <f>'Income Statement Summary'!K5</f>
        <v>2648</v>
      </c>
      <c r="D5" s="4">
        <v>-888.0</v>
      </c>
      <c r="E5" s="18">
        <v>-407.0</v>
      </c>
      <c r="F5" s="4">
        <f t="shared" si="1"/>
        <v>-1295</v>
      </c>
      <c r="G5" s="4">
        <v>1615.0</v>
      </c>
      <c r="H5" s="19">
        <f t="shared" si="2"/>
        <v>320</v>
      </c>
      <c r="I5" s="20">
        <v>137.0</v>
      </c>
      <c r="J5" s="20">
        <f t="shared" si="3"/>
        <v>457</v>
      </c>
    </row>
    <row r="6">
      <c r="B6" s="16">
        <v>2023.0</v>
      </c>
      <c r="C6" s="17">
        <f>'Income Statement Summary'!K6</f>
        <v>2236</v>
      </c>
      <c r="D6" s="4">
        <v>-631.0</v>
      </c>
      <c r="E6" s="18">
        <v>-362.0</v>
      </c>
      <c r="F6" s="4">
        <f t="shared" si="1"/>
        <v>-993</v>
      </c>
      <c r="G6" s="4">
        <v>1305.0</v>
      </c>
      <c r="H6" s="19">
        <f t="shared" si="2"/>
        <v>312</v>
      </c>
      <c r="I6" s="20">
        <v>86.0</v>
      </c>
      <c r="J6" s="20">
        <f t="shared" si="3"/>
        <v>398</v>
      </c>
    </row>
    <row r="7">
      <c r="B7" s="16">
        <v>2024.0</v>
      </c>
      <c r="C7" s="17">
        <f>'Income Statement Summary'!K7</f>
        <v>1977</v>
      </c>
      <c r="D7" s="4">
        <v>-518.0</v>
      </c>
      <c r="E7" s="18">
        <v>-364.0</v>
      </c>
      <c r="F7" s="4">
        <f t="shared" si="1"/>
        <v>-882</v>
      </c>
      <c r="G7" s="4">
        <v>1278.0</v>
      </c>
      <c r="H7" s="19">
        <f t="shared" si="2"/>
        <v>396</v>
      </c>
      <c r="I7" s="20">
        <v>283.0</v>
      </c>
      <c r="J7" s="20">
        <f t="shared" si="3"/>
        <v>679</v>
      </c>
    </row>
    <row r="9">
      <c r="F9" s="2" t="s">
        <v>22</v>
      </c>
      <c r="H9" s="2" t="s">
        <v>23</v>
      </c>
      <c r="J9" s="2" t="s">
        <v>24</v>
      </c>
    </row>
    <row r="10">
      <c r="C10" s="21"/>
      <c r="F10" s="8">
        <f>-F3/'Income Statement Summary'!$D3</f>
        <v>0.02686498328</v>
      </c>
      <c r="H10" s="8">
        <f>H3/'Income Statement Summary'!$D3</f>
        <v>0.0105499827</v>
      </c>
      <c r="J10" s="8">
        <f>J3/'Income Statement Summary'!$D3</f>
        <v>0.0170644529</v>
      </c>
    </row>
    <row r="11">
      <c r="F11" s="8">
        <f>-F4/'Income Statement Summary'!$D4</f>
        <v>0.02440719542</v>
      </c>
      <c r="H11" s="8">
        <f>H4/'Income Statement Summary'!$D4</f>
        <v>0.08646770237</v>
      </c>
      <c r="J11" s="8">
        <f>J4/'Income Statement Summary'!$D4</f>
        <v>0.09317252657</v>
      </c>
    </row>
    <row r="12">
      <c r="F12" s="8">
        <f>-F5/'Income Statement Summary'!$D5</f>
        <v>0.0508860859</v>
      </c>
      <c r="H12" s="8">
        <f>H5/'Income Statement Summary'!$D5</f>
        <v>0.01257416794</v>
      </c>
      <c r="J12" s="8">
        <f>J5/'Income Statement Summary'!$D5</f>
        <v>0.01795748359</v>
      </c>
    </row>
    <row r="13">
      <c r="F13" s="8">
        <f>-F6/'Income Statement Summary'!$D6</f>
        <v>0.04160730747</v>
      </c>
      <c r="G13" s="22"/>
      <c r="H13" s="8">
        <f>H6/'Income Statement Summary'!$D6</f>
        <v>0.01307299087</v>
      </c>
      <c r="J13" s="8">
        <f>J6/'Income Statement Summary'!$D6</f>
        <v>0.01667644348</v>
      </c>
    </row>
    <row r="14">
      <c r="F14" s="8">
        <f>-F7/'Income Statement Summary'!$D7</f>
        <v>0.03833782492</v>
      </c>
      <c r="H14" s="8">
        <f>H7/'Income Statement Summary'!$D7</f>
        <v>0.01721290098</v>
      </c>
      <c r="J14" s="8">
        <f>J7/'Income Statement Summary'!$D7</f>
        <v>0.02951403982</v>
      </c>
    </row>
    <row r="15">
      <c r="E15" s="22" t="s">
        <v>25</v>
      </c>
      <c r="F15" s="8">
        <f>average(F10:F14)</f>
        <v>0.0364206794</v>
      </c>
      <c r="H15" s="8">
        <f>average(H10:H14)</f>
        <v>0.02797554897</v>
      </c>
      <c r="J15" s="8">
        <f>average(J10:J14)</f>
        <v>0.03487698927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B2" s="2" t="s">
        <v>1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10</v>
      </c>
      <c r="I2" s="2" t="s">
        <v>31</v>
      </c>
    </row>
    <row r="3">
      <c r="B3" s="16">
        <v>2020.0</v>
      </c>
      <c r="C3" s="23">
        <v>452.0</v>
      </c>
      <c r="D3" s="23">
        <v>4407.0</v>
      </c>
      <c r="E3" s="24">
        <f t="shared" ref="E3:E7" si="1">sum(C3:D3)</f>
        <v>4859</v>
      </c>
      <c r="F3" s="23">
        <v>1679.0</v>
      </c>
      <c r="G3" s="24">
        <f t="shared" ref="G3:G7" si="2">E3-F3</f>
        <v>3180</v>
      </c>
      <c r="H3" s="24">
        <f>'Income Statement Summary'!K3</f>
        <v>117</v>
      </c>
      <c r="I3" s="25">
        <f t="shared" ref="I3:I7" si="3">G3/H3</f>
        <v>27.17948718</v>
      </c>
    </row>
    <row r="4">
      <c r="B4" s="16">
        <v>2021.0</v>
      </c>
      <c r="C4" s="26">
        <v>0.0</v>
      </c>
      <c r="D4" s="23">
        <v>3295.0</v>
      </c>
      <c r="E4" s="24">
        <f t="shared" si="1"/>
        <v>3295</v>
      </c>
      <c r="F4" s="23">
        <v>1712.0</v>
      </c>
      <c r="G4" s="24">
        <f t="shared" si="2"/>
        <v>1583</v>
      </c>
      <c r="H4" s="24">
        <f>'Income Statement Summary'!K4</f>
        <v>3320</v>
      </c>
      <c r="I4" s="25">
        <f t="shared" si="3"/>
        <v>0.4768072289</v>
      </c>
    </row>
    <row r="5">
      <c r="B5" s="16">
        <v>2022.0</v>
      </c>
      <c r="C5" s="26">
        <v>0.0</v>
      </c>
      <c r="D5" s="23">
        <v>2996.0</v>
      </c>
      <c r="E5" s="24">
        <f t="shared" si="1"/>
        <v>2996</v>
      </c>
      <c r="F5" s="23">
        <v>862.0</v>
      </c>
      <c r="G5" s="24">
        <f t="shared" si="2"/>
        <v>2134</v>
      </c>
      <c r="H5" s="24">
        <f>'Income Statement Summary'!K5</f>
        <v>2648</v>
      </c>
      <c r="I5" s="25">
        <f t="shared" si="3"/>
        <v>0.8058912387</v>
      </c>
    </row>
    <row r="6">
      <c r="B6" s="16">
        <v>2023.0</v>
      </c>
      <c r="C6" s="26">
        <v>0.0</v>
      </c>
      <c r="D6" s="23">
        <v>2998.0</v>
      </c>
      <c r="E6" s="24">
        <f t="shared" si="1"/>
        <v>2998</v>
      </c>
      <c r="F6" s="23">
        <v>1034.0</v>
      </c>
      <c r="G6" s="24">
        <f t="shared" si="2"/>
        <v>1964</v>
      </c>
      <c r="H6" s="24">
        <f>'Income Statement Summary'!K6</f>
        <v>2236</v>
      </c>
      <c r="I6" s="25">
        <f t="shared" si="3"/>
        <v>0.8783542039</v>
      </c>
    </row>
    <row r="7">
      <c r="B7" s="16">
        <v>2024.0</v>
      </c>
      <c r="C7" s="27">
        <v>6.0</v>
      </c>
      <c r="D7" s="23">
        <v>2773.0</v>
      </c>
      <c r="E7" s="24">
        <f t="shared" si="1"/>
        <v>2779</v>
      </c>
      <c r="F7" s="23">
        <v>1306.0</v>
      </c>
      <c r="G7" s="24">
        <f t="shared" si="2"/>
        <v>1473</v>
      </c>
      <c r="H7" s="24">
        <f>'Income Statement Summary'!K7</f>
        <v>1977</v>
      </c>
      <c r="I7" s="25">
        <f t="shared" si="3"/>
        <v>0.7450682853</v>
      </c>
    </row>
    <row r="10">
      <c r="B10" s="2" t="s">
        <v>1</v>
      </c>
      <c r="C10" s="2" t="s">
        <v>32</v>
      </c>
      <c r="D10" s="2" t="s">
        <v>33</v>
      </c>
      <c r="E10" s="2" t="s">
        <v>34</v>
      </c>
      <c r="F10" s="2" t="s">
        <v>35</v>
      </c>
      <c r="G10" s="2" t="s">
        <v>36</v>
      </c>
    </row>
    <row r="11">
      <c r="B11" s="16">
        <v>2020.0</v>
      </c>
      <c r="C11" s="28">
        <v>12286.0</v>
      </c>
      <c r="D11" s="28">
        <v>5188.0</v>
      </c>
      <c r="E11" s="26">
        <v>3774.0</v>
      </c>
      <c r="F11" s="23">
        <f t="shared" ref="F11:F15" si="4">(D11+E11)/2</f>
        <v>4481</v>
      </c>
      <c r="G11" s="29">
        <f t="shared" ref="G11:G15" si="5">C11/F11</f>
        <v>2.741798706</v>
      </c>
    </row>
    <row r="12">
      <c r="B12" s="16">
        <v>2021.0</v>
      </c>
      <c r="C12" s="26">
        <v>14956.0</v>
      </c>
      <c r="D12" s="23">
        <f t="shared" ref="D12:D15" si="6">E11</f>
        <v>3774</v>
      </c>
      <c r="E12" s="26">
        <v>4383.0</v>
      </c>
      <c r="F12" s="23">
        <f t="shared" si="4"/>
        <v>4078.5</v>
      </c>
      <c r="G12" s="29">
        <f t="shared" si="5"/>
        <v>3.667034449</v>
      </c>
    </row>
    <row r="13">
      <c r="B13" s="16">
        <v>2022.0</v>
      </c>
      <c r="C13" s="26">
        <v>15347.0</v>
      </c>
      <c r="D13" s="23">
        <f t="shared" si="6"/>
        <v>4383</v>
      </c>
      <c r="E13" s="26">
        <v>4267.0</v>
      </c>
      <c r="F13" s="23">
        <f t="shared" si="4"/>
        <v>4325</v>
      </c>
      <c r="G13" s="29">
        <f t="shared" si="5"/>
        <v>3.548439306</v>
      </c>
    </row>
    <row r="14">
      <c r="B14" s="16">
        <v>2023.0</v>
      </c>
      <c r="C14" s="26">
        <v>14224.0</v>
      </c>
      <c r="D14" s="23">
        <f t="shared" si="6"/>
        <v>4267</v>
      </c>
      <c r="E14" s="26">
        <v>4361.0</v>
      </c>
      <c r="F14" s="23">
        <f t="shared" si="4"/>
        <v>4314</v>
      </c>
      <c r="G14" s="29">
        <f t="shared" si="5"/>
        <v>3.297171998</v>
      </c>
    </row>
    <row r="15">
      <c r="B15" s="16">
        <v>2024.0</v>
      </c>
      <c r="C15" s="30">
        <v>13740.0</v>
      </c>
      <c r="D15" s="23">
        <f t="shared" si="6"/>
        <v>4361</v>
      </c>
      <c r="E15" s="26">
        <v>4468.0</v>
      </c>
      <c r="F15" s="23">
        <f t="shared" si="4"/>
        <v>4414.5</v>
      </c>
      <c r="G15" s="29">
        <f t="shared" si="5"/>
        <v>3.112470268</v>
      </c>
    </row>
    <row r="17">
      <c r="B17" s="2" t="s">
        <v>1</v>
      </c>
      <c r="C17" s="2" t="s">
        <v>30</v>
      </c>
      <c r="D17" s="2" t="s">
        <v>10</v>
      </c>
      <c r="E17" s="2" t="s">
        <v>31</v>
      </c>
    </row>
    <row r="18">
      <c r="B18" s="16">
        <v>2020.0</v>
      </c>
      <c r="C18" s="24">
        <v>3180.0</v>
      </c>
      <c r="D18" s="24">
        <v>117.0</v>
      </c>
      <c r="E18" s="25">
        <v>27.17948717948718</v>
      </c>
    </row>
    <row r="19">
      <c r="B19" s="16">
        <v>2021.0</v>
      </c>
      <c r="C19" s="24">
        <v>1583.0</v>
      </c>
      <c r="D19" s="24">
        <v>3320.0</v>
      </c>
      <c r="E19" s="25">
        <v>0.47680722891566263</v>
      </c>
    </row>
    <row r="20">
      <c r="B20" s="16">
        <v>2022.0</v>
      </c>
      <c r="C20" s="24">
        <v>2134.0</v>
      </c>
      <c r="D20" s="24">
        <v>2648.0</v>
      </c>
      <c r="E20" s="25">
        <v>0.8058912386706949</v>
      </c>
    </row>
    <row r="21">
      <c r="B21" s="16">
        <v>2023.0</v>
      </c>
      <c r="C21" s="24">
        <v>1964.0</v>
      </c>
      <c r="D21" s="24">
        <v>2236.0</v>
      </c>
      <c r="E21" s="25">
        <v>0.8783542039355993</v>
      </c>
    </row>
    <row r="22">
      <c r="B22" s="16">
        <v>2024.0</v>
      </c>
      <c r="C22" s="24">
        <v>1473.0</v>
      </c>
      <c r="D22" s="24">
        <v>1977.0</v>
      </c>
      <c r="E22" s="25">
        <v>0.7450682852807283</v>
      </c>
    </row>
    <row r="24">
      <c r="B24" s="2" t="s">
        <v>1</v>
      </c>
      <c r="C24" s="2" t="s">
        <v>37</v>
      </c>
      <c r="D24" s="2" t="s">
        <v>38</v>
      </c>
      <c r="E24" s="2" t="s">
        <v>39</v>
      </c>
    </row>
    <row r="25">
      <c r="B25" s="16">
        <v>2020.0</v>
      </c>
      <c r="C25" s="24"/>
      <c r="D25" s="24"/>
      <c r="E25" s="31">
        <f t="shared" ref="E25:E29" si="7">C25-D25</f>
        <v>0</v>
      </c>
      <c r="F25" s="9">
        <f>E25/'Income Statement Summary'!D3</f>
        <v>0</v>
      </c>
    </row>
    <row r="26">
      <c r="B26" s="16">
        <v>2021.0</v>
      </c>
      <c r="C26" s="26">
        <v>6758.0</v>
      </c>
      <c r="D26" s="26">
        <v>5416.0</v>
      </c>
      <c r="E26" s="31">
        <f t="shared" si="7"/>
        <v>1342</v>
      </c>
      <c r="F26" s="9">
        <f>E26/'Income Statement Summary'!D4</f>
        <v>0.05486508585</v>
      </c>
    </row>
    <row r="27">
      <c r="B27" s="16">
        <v>2022.0</v>
      </c>
      <c r="C27" s="26">
        <v>5853.0</v>
      </c>
      <c r="D27" s="26">
        <v>4861.0</v>
      </c>
      <c r="E27" s="31">
        <f t="shared" si="7"/>
        <v>992</v>
      </c>
      <c r="F27" s="9">
        <f>E27/'Income Statement Summary'!D5</f>
        <v>0.03897992063</v>
      </c>
    </row>
    <row r="28">
      <c r="B28" s="16">
        <v>2023.0</v>
      </c>
      <c r="C28" s="26">
        <v>6089.0</v>
      </c>
      <c r="D28" s="26">
        <v>4532.0</v>
      </c>
      <c r="E28" s="31">
        <f t="shared" si="7"/>
        <v>1557</v>
      </c>
      <c r="F28" s="9">
        <f>E28/'Income Statement Summary'!D6</f>
        <v>0.06523925249</v>
      </c>
    </row>
    <row r="29">
      <c r="B29" s="16">
        <v>2024.0</v>
      </c>
      <c r="C29" s="26">
        <v>6479.0</v>
      </c>
      <c r="D29" s="26">
        <v>4524.0</v>
      </c>
      <c r="E29" s="31">
        <f t="shared" si="7"/>
        <v>1955</v>
      </c>
      <c r="F29" s="9">
        <f>E29/'Income Statement Summary'!D7</f>
        <v>0.08497783187</v>
      </c>
      <c r="G29" s="9">
        <f>AVERAGE(F26:F29)</f>
        <v>0.06101552271</v>
      </c>
    </row>
  </sheetData>
  <drawing r:id="rId1"/>
</worksheet>
</file>