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storicals" sheetId="1" r:id="rId5"/>
    <sheet state="visible" name="LTM" sheetId="2" r:id="rId6"/>
    <sheet state="visible" name="LBO" sheetId="3" r:id="rId7"/>
  </sheets>
  <definedNames>
    <definedName localSheetId="2" name="CIRC">LBO!$E$6</definedName>
    <definedName localSheetId="2" name="CASE">LBO!$E$7</definedName>
    <definedName localSheetId="2" name="PIK">LBO!$E$8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tc={a7443d21-2fe2-44de-bd51-8859ea639a45}</author>
  </authors>
  <commentList>
    <comment authorId="0" xr:uid="{a7443d21-2fe2-44de-bd51-8859ea639a45}" ref="H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10-q pg 30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tc={2e52d936-c54f-462d-9893-dca474cdc01c}</author>
  </authors>
  <commentList>
    <comment authorId="0" xr:uid="{2e52d936-c54f-462d-9893-dca474cdc01c}" ref="O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SOFR + 400 bps
</t>
      </text>
    </comment>
  </commentList>
</comments>
</file>

<file path=xl/sharedStrings.xml><?xml version="1.0" encoding="utf-8"?>
<sst xmlns="http://schemas.openxmlformats.org/spreadsheetml/2006/main" count="193" uniqueCount="108">
  <si>
    <t>Year</t>
  </si>
  <si>
    <t>EBITDA</t>
  </si>
  <si>
    <t>PPE Purchases</t>
  </si>
  <si>
    <t>Capitalized Software</t>
  </si>
  <si>
    <t>Capex</t>
  </si>
  <si>
    <t>CFO</t>
  </si>
  <si>
    <t>Standard FCF</t>
  </si>
  <si>
    <t>Proceeds from Asset Sales</t>
  </si>
  <si>
    <t>Total FCF</t>
  </si>
  <si>
    <t>FCF Growth</t>
  </si>
  <si>
    <t>CAGR</t>
  </si>
  <si>
    <t>Avg</t>
  </si>
  <si>
    <t>Revenue</t>
  </si>
  <si>
    <t>SG&amp;A</t>
  </si>
  <si>
    <t>Op Inc</t>
  </si>
  <si>
    <t>Net Income</t>
  </si>
  <si>
    <t>Basic EPS</t>
  </si>
  <si>
    <t>Diluted EPS</t>
  </si>
  <si>
    <t>Adj EBITDA</t>
  </si>
  <si>
    <t>EBITDA %</t>
  </si>
  <si>
    <t>Growth Rate</t>
  </si>
  <si>
    <t>D&amp;A</t>
  </si>
  <si>
    <t>CapEx</t>
  </si>
  <si>
    <t>Impairment &amp; Restructuring</t>
  </si>
  <si>
    <t>Settlement Charges</t>
  </si>
  <si>
    <t>Gain on Sale of RE</t>
  </si>
  <si>
    <t>Core Adj EBITDA</t>
  </si>
  <si>
    <t>Net Inc</t>
  </si>
  <si>
    <t>YTD Q3 2024</t>
  </si>
  <si>
    <t>YTD Q3 2025</t>
  </si>
  <si>
    <t>LTM</t>
  </si>
  <si>
    <t>Q3 2025</t>
  </si>
  <si>
    <t>Current Assets</t>
  </si>
  <si>
    <t>Total Debt</t>
  </si>
  <si>
    <t>Cash</t>
  </si>
  <si>
    <t>Current Liabilities</t>
  </si>
  <si>
    <t>Net Debt</t>
  </si>
  <si>
    <t>Debt</t>
  </si>
  <si>
    <t>NWC</t>
  </si>
  <si>
    <t>LBO</t>
  </si>
  <si>
    <t>x</t>
  </si>
  <si>
    <t>Assumptions</t>
  </si>
  <si>
    <t>Sensitivity Analysis</t>
  </si>
  <si>
    <t>Entry ($MM)</t>
  </si>
  <si>
    <t>Financials</t>
  </si>
  <si>
    <t>Capital Structure</t>
  </si>
  <si>
    <t>Amount</t>
  </si>
  <si>
    <t>Cost</t>
  </si>
  <si>
    <t>Exit Multiple</t>
  </si>
  <si>
    <t>LTM EBITDA</t>
  </si>
  <si>
    <t>LTM Financials</t>
  </si>
  <si>
    <t>Bank Debt</t>
  </si>
  <si>
    <t>Entry Multiple</t>
  </si>
  <si>
    <t>IRR</t>
  </si>
  <si>
    <t>EBITDA Multiple</t>
  </si>
  <si>
    <t>Senior Notes</t>
  </si>
  <si>
    <t>Enterprise Value</t>
  </si>
  <si>
    <t>Existing Net Debt</t>
  </si>
  <si>
    <t>For Reference</t>
  </si>
  <si>
    <t>Equity Value</t>
  </si>
  <si>
    <t>TSO</t>
  </si>
  <si>
    <t>Fees &amp; Expenses</t>
  </si>
  <si>
    <t>Share Price</t>
  </si>
  <si>
    <t>Operating Assumptions</t>
  </si>
  <si>
    <t>Exit ($MM)</t>
  </si>
  <si>
    <t>Revenue Growth</t>
  </si>
  <si>
    <t>YoY margin expansion</t>
  </si>
  <si>
    <t>Tax Rate</t>
  </si>
  <si>
    <t>Sources and Uses</t>
  </si>
  <si>
    <t>Sources</t>
  </si>
  <si>
    <t>Uses</t>
  </si>
  <si>
    <t>xEBITDA</t>
  </si>
  <si>
    <t>% Capital</t>
  </si>
  <si>
    <t>Debt Retirement</t>
  </si>
  <si>
    <t>Equity Payment</t>
  </si>
  <si>
    <t>Fees and Expenses</t>
  </si>
  <si>
    <t>Sponsor Equity</t>
  </si>
  <si>
    <t>Total Sources</t>
  </si>
  <si>
    <t>Total Uses</t>
  </si>
  <si>
    <t>Operating Model</t>
  </si>
  <si>
    <t>Year 0</t>
  </si>
  <si>
    <t>Year 1</t>
  </si>
  <si>
    <t>Year 2</t>
  </si>
  <si>
    <t>Year 3</t>
  </si>
  <si>
    <t>Year 4</t>
  </si>
  <si>
    <t>Year 5</t>
  </si>
  <si>
    <t xml:space="preserve">   % growth</t>
  </si>
  <si>
    <t xml:space="preserve">   % sales</t>
  </si>
  <si>
    <t>EBIT</t>
  </si>
  <si>
    <t>Interest</t>
  </si>
  <si>
    <t>EBT</t>
  </si>
  <si>
    <t>Taxes</t>
  </si>
  <si>
    <t xml:space="preserve">   % tax rate</t>
  </si>
  <si>
    <t>Cash flow Items</t>
  </si>
  <si>
    <t>Net Working Capital</t>
  </si>
  <si>
    <t>Change in Net Working Capital</t>
  </si>
  <si>
    <t>Levered Cash Flow</t>
  </si>
  <si>
    <t>Change in NWC</t>
  </si>
  <si>
    <t>Debt Schedule</t>
  </si>
  <si>
    <t xml:space="preserve">   Beginning Balance</t>
  </si>
  <si>
    <t xml:space="preserve">   Interest</t>
  </si>
  <si>
    <t xml:space="preserve">   Paydown</t>
  </si>
  <si>
    <t xml:space="preserve">   Ending Balance</t>
  </si>
  <si>
    <t>Sr. Notes</t>
  </si>
  <si>
    <t>EBITDA at Exit</t>
  </si>
  <si>
    <t>Sponsor Equity Value</t>
  </si>
  <si>
    <t>Sponsor Equity at Entry</t>
  </si>
  <si>
    <t>MOIC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</si>
</sst>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&quot;$&quot;#,##0"/>
    <numFmt numFmtId="165" formatCode="0.0%"/>
    <numFmt numFmtId="166" formatCode="&quot;$&quot;#,##0.00"/>
    <numFmt numFmtId="167" formatCode="0.0\x_)"/>
    <numFmt numFmtId="168" formatCode="0.0%_)"/>
    <numFmt numFmtId="169" formatCode="#,##0;(#,##0)"/>
    <numFmt numFmtId="170" formatCode="#,##0_);\(#,##0\);\-_)"/>
    <numFmt numFmtId="171" formatCode="#,##0.0%_);\(#,##0.0%\)"/>
    <numFmt numFmtId="172" formatCode="0_);\(0\)"/>
    <numFmt numFmtId="173" formatCode="#,##0.0\x;&quot;NM&quot;_x"/>
  </numFmts>
  <fonts count="27">
    <font>
      <sz val="10.0"/>
      <color rgb="FF000000"/>
      <name val="Arial"/>
      <scheme val="minor"/>
    </font>
    <font>
      <b/>
      <sz val="11.0"/>
      <color theme="1"/>
      <name val="Arial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sz val="11.0"/>
      <color theme="1"/>
      <name val="Calibri"/>
    </font>
    <font>
      <b/>
      <sz val="16.0"/>
      <color theme="1"/>
      <name val="Calibri"/>
    </font>
    <font>
      <b/>
      <sz val="11.0"/>
      <color theme="0"/>
      <name val="Calibri"/>
    </font>
    <font>
      <sz val="11.0"/>
      <color theme="0"/>
      <name val="Calibri"/>
    </font>
    <font>
      <b/>
      <i/>
      <sz val="13.0"/>
      <color rgb="FFFFFFFF"/>
      <name val="Calibri"/>
    </font>
    <font/>
    <font>
      <color rgb="FF000000"/>
      <name val="Arial"/>
      <scheme val="minor"/>
    </font>
    <font>
      <sz val="11.0"/>
      <color rgb="FF7030A0"/>
      <name val="Calibri"/>
    </font>
    <font>
      <b/>
      <u/>
      <sz val="11.0"/>
      <color theme="1"/>
      <name val="Calibri"/>
    </font>
    <font>
      <sz val="11.0"/>
      <color rgb="FF0000FF"/>
      <name val="Calibri"/>
    </font>
    <font>
      <b/>
      <sz val="11.0"/>
      <color rgb="FF000000"/>
      <name val="Calibri"/>
    </font>
    <font>
      <color rgb="FF0000FF"/>
      <name val="Arial"/>
      <scheme val="minor"/>
    </font>
    <font>
      <b/>
      <sz val="11.0"/>
      <color theme="1"/>
      <name val="Calibri"/>
    </font>
    <font>
      <sz val="11.0"/>
      <color rgb="FF000000"/>
      <name val="Calibri"/>
    </font>
    <font>
      <b/>
      <u/>
      <sz val="11.0"/>
      <color theme="1"/>
      <name val="Calibri"/>
    </font>
    <font>
      <i/>
      <sz val="11.0"/>
      <color theme="1"/>
      <name val="Calibri"/>
    </font>
    <font>
      <i/>
      <sz val="11.0"/>
      <color rgb="FF7030A0"/>
      <name val="Calibri"/>
    </font>
    <font>
      <b/>
      <sz val="11.0"/>
      <color rgb="FF7030A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44546A"/>
        <bgColor rgb="FF44546A"/>
      </patternFill>
    </fill>
    <fill>
      <patternFill patternType="solid">
        <fgColor rgb="FF4A86E8"/>
        <bgColor rgb="FF4A86E8"/>
      </patternFill>
    </fill>
    <fill>
      <patternFill patternType="solid">
        <fgColor theme="4"/>
        <bgColor theme="4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1" fillId="2" fontId="1" numFmtId="0" xfId="0" applyAlignment="1" applyBorder="1" applyFont="1">
      <alignment horizontal="center" readingOrder="0" shrinkToFit="0" vertical="bottom" wrapText="1"/>
    </xf>
    <xf borderId="1" fillId="3" fontId="2" numFmtId="0" xfId="0" applyAlignment="1" applyBorder="1" applyFill="1" applyFont="1">
      <alignment horizontal="right" vertical="bottom"/>
    </xf>
    <xf borderId="1" fillId="0" fontId="3" numFmtId="164" xfId="0" applyAlignment="1" applyBorder="1" applyFont="1" applyNumberFormat="1">
      <alignment horizontal="right" readingOrder="0" vertical="bottom"/>
    </xf>
    <xf borderId="1" fillId="0" fontId="3" numFmtId="164" xfId="0" applyAlignment="1" applyBorder="1" applyFont="1" applyNumberFormat="1">
      <alignment horizontal="right" vertical="top"/>
    </xf>
    <xf borderId="1" fillId="0" fontId="3" numFmtId="37" xfId="0" applyAlignment="1" applyBorder="1" applyFont="1" applyNumberFormat="1">
      <alignment horizontal="right" vertical="top"/>
    </xf>
    <xf borderId="1" fillId="0" fontId="2" numFmtId="164" xfId="0" applyAlignment="1" applyBorder="1" applyFont="1" applyNumberFormat="1">
      <alignment horizontal="right" vertical="bottom"/>
    </xf>
    <xf borderId="1" fillId="0" fontId="3" numFmtId="165" xfId="0" applyAlignment="1" applyBorder="1" applyFont="1" applyNumberFormat="1">
      <alignment vertical="bottom"/>
    </xf>
    <xf borderId="1" fillId="0" fontId="2" numFmtId="10" xfId="0" applyAlignment="1" applyBorder="1" applyFont="1" applyNumberFormat="1">
      <alignment horizontal="right" vertical="bottom"/>
    </xf>
    <xf borderId="1" fillId="0" fontId="3" numFmtId="10" xfId="0" applyAlignment="1" applyBorder="1" applyFont="1" applyNumberFormat="1">
      <alignment vertical="bottom"/>
    </xf>
    <xf borderId="0" fillId="0" fontId="4" numFmtId="0" xfId="0" applyAlignment="1" applyFont="1">
      <alignment readingOrder="0"/>
    </xf>
    <xf borderId="0" fillId="0" fontId="4" numFmtId="164" xfId="0" applyFont="1" applyNumberFormat="1"/>
    <xf borderId="0" fillId="0" fontId="4" numFmtId="0" xfId="0" applyFont="1"/>
    <xf borderId="0" fillId="4" fontId="1" numFmtId="0" xfId="0" applyAlignment="1" applyFill="1" applyFont="1">
      <alignment horizontal="center" shrinkToFit="0" vertical="bottom" wrapText="1"/>
    </xf>
    <xf borderId="1" fillId="5" fontId="2" numFmtId="0" xfId="0" applyAlignment="1" applyBorder="1" applyFill="1" applyFont="1">
      <alignment horizontal="right" vertical="bottom"/>
    </xf>
    <xf borderId="1" fillId="0" fontId="3" numFmtId="166" xfId="0" applyAlignment="1" applyBorder="1" applyFont="1" applyNumberFormat="1">
      <alignment horizontal="right" vertical="top"/>
    </xf>
    <xf borderId="1" fillId="0" fontId="2" numFmtId="166" xfId="0" applyAlignment="1" applyBorder="1" applyFont="1" applyNumberFormat="1">
      <alignment horizontal="right" vertical="top"/>
    </xf>
    <xf borderId="1" fillId="0" fontId="2" numFmtId="165" xfId="0" applyAlignment="1" applyBorder="1" applyFont="1" applyNumberFormat="1">
      <alignment horizontal="right" vertical="bottom"/>
    </xf>
    <xf borderId="0" fillId="0" fontId="3" numFmtId="0" xfId="0" applyAlignment="1" applyFont="1">
      <alignment vertical="bottom"/>
    </xf>
    <xf borderId="1" fillId="5" fontId="5" numFmtId="0" xfId="0" applyAlignment="1" applyBorder="1" applyFont="1">
      <alignment horizontal="right" vertical="bottom"/>
    </xf>
    <xf borderId="1" fillId="0" fontId="6" numFmtId="164" xfId="0" applyAlignment="1" applyBorder="1" applyFont="1" applyNumberFormat="1">
      <alignment horizontal="right" vertical="top"/>
    </xf>
    <xf borderId="0" fillId="0" fontId="3" numFmtId="10" xfId="0" applyAlignment="1" applyFont="1" applyNumberFormat="1">
      <alignment horizontal="right" vertical="bottom"/>
    </xf>
    <xf borderId="0" fillId="0" fontId="7" numFmtId="0" xfId="0" applyAlignment="1" applyFont="1">
      <alignment readingOrder="0"/>
    </xf>
    <xf borderId="1" fillId="3" fontId="2" numFmtId="0" xfId="0" applyAlignment="1" applyBorder="1" applyFont="1">
      <alignment horizontal="right" readingOrder="0" vertical="bottom"/>
    </xf>
    <xf borderId="1" fillId="0" fontId="8" numFmtId="164" xfId="0" applyAlignment="1" applyBorder="1" applyFont="1" applyNumberFormat="1">
      <alignment readingOrder="0" shrinkToFit="0" vertical="top" wrapText="0"/>
    </xf>
    <xf borderId="1" fillId="0" fontId="8" numFmtId="164" xfId="0" applyAlignment="1" applyBorder="1" applyFont="1" applyNumberFormat="1">
      <alignment shrinkToFit="0" vertical="top" wrapText="0"/>
    </xf>
    <xf borderId="1" fillId="0" fontId="7" numFmtId="0" xfId="0" applyAlignment="1" applyBorder="1" applyFont="1">
      <alignment readingOrder="0"/>
    </xf>
    <xf borderId="1" fillId="0" fontId="3" numFmtId="164" xfId="0" applyAlignment="1" applyBorder="1" applyFont="1" applyNumberFormat="1">
      <alignment readingOrder="0" shrinkToFit="0" vertical="top" wrapText="0"/>
    </xf>
    <xf borderId="1" fillId="0" fontId="7" numFmtId="0" xfId="0" applyBorder="1" applyFont="1"/>
    <xf borderId="1" fillId="0" fontId="7" numFmtId="164" xfId="0" applyBorder="1" applyFont="1" applyNumberFormat="1"/>
    <xf borderId="0" fillId="0" fontId="7" numFmtId="10" xfId="0" applyFont="1" applyNumberFormat="1"/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/>
    </xf>
    <xf borderId="2" fillId="0" fontId="10" numFmtId="0" xfId="0" applyBorder="1" applyFont="1"/>
    <xf borderId="2" fillId="0" fontId="9" numFmtId="0" xfId="0" applyBorder="1" applyFont="1"/>
    <xf borderId="3" fillId="6" fontId="11" numFmtId="0" xfId="0" applyAlignment="1" applyBorder="1" applyFill="1" applyFont="1">
      <alignment horizontal="left"/>
    </xf>
    <xf borderId="3" fillId="6" fontId="12" numFmtId="0" xfId="0" applyAlignment="1" applyBorder="1" applyFont="1">
      <alignment horizontal="center"/>
    </xf>
    <xf borderId="4" fillId="7" fontId="13" numFmtId="0" xfId="0" applyAlignment="1" applyBorder="1" applyFill="1" applyFont="1">
      <alignment horizontal="center" readingOrder="0"/>
    </xf>
    <xf borderId="5" fillId="0" fontId="14" numFmtId="0" xfId="0" applyBorder="1" applyFont="1"/>
    <xf borderId="6" fillId="0" fontId="14" numFmtId="0" xfId="0" applyBorder="1" applyFont="1"/>
    <xf borderId="0" fillId="0" fontId="11" numFmtId="0" xfId="0" applyAlignment="1" applyFont="1">
      <alignment horizontal="left"/>
    </xf>
    <xf borderId="0" fillId="0" fontId="12" numFmtId="0" xfId="0" applyAlignment="1" applyFont="1">
      <alignment horizontal="center"/>
    </xf>
    <xf borderId="7" fillId="0" fontId="7" numFmtId="0" xfId="0" applyBorder="1" applyFont="1"/>
    <xf borderId="0" fillId="0" fontId="15" numFmtId="0" xfId="0" applyFont="1"/>
    <xf borderId="8" fillId="0" fontId="7" numFmtId="0" xfId="0" applyBorder="1" applyFont="1"/>
    <xf borderId="3" fillId="8" fontId="11" numFmtId="0" xfId="0" applyBorder="1" applyFill="1" applyFont="1"/>
    <xf borderId="3" fillId="8" fontId="11" numFmtId="0" xfId="0" applyAlignment="1" applyBorder="1" applyFont="1">
      <alignment horizontal="right"/>
    </xf>
    <xf borderId="0" fillId="0" fontId="4" numFmtId="0" xfId="0" applyAlignment="1" applyFont="1">
      <alignment horizontal="center" readingOrder="0" shrinkToFit="0" textRotation="0" wrapText="0"/>
    </xf>
    <xf borderId="8" fillId="0" fontId="14" numFmtId="0" xfId="0" applyBorder="1" applyFont="1"/>
    <xf borderId="0" fillId="0" fontId="7" numFmtId="0" xfId="0" applyFont="1"/>
    <xf borderId="0" fillId="0" fontId="16" numFmtId="37" xfId="0" applyFont="1" applyNumberFormat="1"/>
    <xf borderId="0" fillId="0" fontId="17" numFmtId="0" xfId="0" applyFont="1"/>
    <xf borderId="9" fillId="9" fontId="18" numFmtId="167" xfId="0" applyAlignment="1" applyBorder="1" applyFill="1" applyFont="1" applyNumberFormat="1">
      <alignment readingOrder="0"/>
    </xf>
    <xf borderId="9" fillId="9" fontId="18" numFmtId="168" xfId="0" applyAlignment="1" applyBorder="1" applyFont="1" applyNumberFormat="1">
      <alignment readingOrder="0"/>
    </xf>
    <xf borderId="7" fillId="0" fontId="4" numFmtId="0" xfId="0" applyAlignment="1" applyBorder="1" applyFont="1">
      <alignment horizontal="center" readingOrder="0" vertical="center"/>
    </xf>
    <xf borderId="10" fillId="9" fontId="19" numFmtId="167" xfId="0" applyAlignment="1" applyBorder="1" applyFont="1" applyNumberFormat="1">
      <alignment readingOrder="0"/>
    </xf>
    <xf borderId="11" fillId="9" fontId="19" numFmtId="167" xfId="0" applyAlignment="1" applyBorder="1" applyFont="1" applyNumberFormat="1">
      <alignment readingOrder="0"/>
    </xf>
    <xf borderId="12" fillId="9" fontId="19" numFmtId="167" xfId="0" applyAlignment="1" applyBorder="1" applyFont="1" applyNumberFormat="1">
      <alignment readingOrder="0"/>
    </xf>
    <xf borderId="11" fillId="9" fontId="18" numFmtId="167" xfId="0" applyAlignment="1" applyBorder="1" applyFont="1" applyNumberFormat="1">
      <alignment readingOrder="0"/>
    </xf>
    <xf borderId="9" fillId="9" fontId="18" numFmtId="169" xfId="0" applyBorder="1" applyFont="1" applyNumberFormat="1"/>
    <xf borderId="7" fillId="0" fontId="14" numFmtId="0" xfId="0" applyBorder="1" applyFont="1"/>
    <xf borderId="1" fillId="4" fontId="18" numFmtId="168" xfId="0" applyAlignment="1" applyBorder="1" applyFont="1" applyNumberFormat="1">
      <alignment readingOrder="0"/>
    </xf>
    <xf borderId="1" fillId="4" fontId="20" numFmtId="10" xfId="0" applyAlignment="1" applyBorder="1" applyFont="1" applyNumberFormat="1">
      <alignment readingOrder="0"/>
    </xf>
    <xf borderId="0" fillId="0" fontId="21" numFmtId="0" xfId="0" applyFont="1"/>
    <xf borderId="0" fillId="0" fontId="21" numFmtId="170" xfId="0" applyFont="1" applyNumberFormat="1"/>
    <xf borderId="0" fillId="0" fontId="18" numFmtId="171" xfId="0" applyAlignment="1" applyFont="1" applyNumberFormat="1">
      <alignment horizontal="right"/>
    </xf>
    <xf borderId="11" fillId="9" fontId="18" numFmtId="172" xfId="0" applyBorder="1" applyFont="1" applyNumberFormat="1"/>
    <xf borderId="9" fillId="9" fontId="18" numFmtId="172" xfId="0" applyBorder="1" applyFont="1" applyNumberFormat="1"/>
    <xf borderId="0" fillId="0" fontId="16" numFmtId="171" xfId="0" applyFont="1" applyNumberFormat="1"/>
    <xf borderId="0" fillId="0" fontId="18" numFmtId="0" xfId="0" applyAlignment="1" applyFont="1">
      <alignment readingOrder="0"/>
    </xf>
    <xf borderId="13" fillId="0" fontId="14" numFmtId="0" xfId="0" applyBorder="1" applyFont="1"/>
    <xf borderId="0" fillId="0" fontId="16" numFmtId="166" xfId="0" applyFont="1" applyNumberFormat="1"/>
    <xf borderId="0" fillId="0" fontId="18" numFmtId="170" xfId="0" applyFont="1" applyNumberFormat="1"/>
    <xf borderId="0" fillId="0" fontId="16" numFmtId="167" xfId="0" applyAlignment="1" applyFont="1" applyNumberFormat="1">
      <alignment readingOrder="0"/>
    </xf>
    <xf borderId="0" fillId="0" fontId="15" numFmtId="10" xfId="0" applyAlignment="1" applyFont="1" applyNumberFormat="1">
      <alignment readingOrder="0"/>
    </xf>
    <xf borderId="0" fillId="0" fontId="15" numFmtId="0" xfId="0" applyAlignment="1" applyFont="1">
      <alignment readingOrder="0"/>
    </xf>
    <xf borderId="0" fillId="0" fontId="22" numFmtId="171" xfId="0" applyAlignment="1" applyFont="1" applyNumberFormat="1">
      <alignment readingOrder="0"/>
    </xf>
    <xf borderId="0" fillId="0" fontId="9" numFmtId="0" xfId="0" applyAlignment="1" applyFont="1">
      <alignment horizontal="right"/>
    </xf>
    <xf borderId="0" fillId="0" fontId="23" numFmtId="0" xfId="0" applyAlignment="1" applyFont="1">
      <alignment horizontal="right"/>
    </xf>
    <xf borderId="0" fillId="0" fontId="22" numFmtId="170" xfId="0" applyFont="1" applyNumberFormat="1"/>
    <xf borderId="0" fillId="0" fontId="16" numFmtId="173" xfId="0" applyFont="1" applyNumberFormat="1"/>
    <xf borderId="0" fillId="0" fontId="9" numFmtId="171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0" fontId="16" numFmtId="170" xfId="0" applyAlignment="1" applyFont="1" applyNumberFormat="1">
      <alignment horizontal="right" vertical="bottom"/>
    </xf>
    <xf borderId="0" fillId="0" fontId="9" numFmtId="173" xfId="0" applyAlignment="1" applyFont="1" applyNumberFormat="1">
      <alignment horizontal="right" vertical="bottom"/>
    </xf>
    <xf borderId="2" fillId="0" fontId="22" numFmtId="170" xfId="0" applyBorder="1" applyFont="1" applyNumberFormat="1"/>
    <xf borderId="2" fillId="0" fontId="16" numFmtId="173" xfId="0" applyBorder="1" applyFont="1" applyNumberFormat="1"/>
    <xf borderId="2" fillId="0" fontId="9" numFmtId="171" xfId="0" applyAlignment="1" applyBorder="1" applyFont="1" applyNumberFormat="1">
      <alignment horizontal="right" vertical="bottom"/>
    </xf>
    <xf borderId="0" fillId="0" fontId="21" numFmtId="170" xfId="0" applyAlignment="1" applyFont="1" applyNumberFormat="1">
      <alignment horizontal="right" vertical="bottom"/>
    </xf>
    <xf borderId="0" fillId="0" fontId="21" numFmtId="173" xfId="0" applyAlignment="1" applyFont="1" applyNumberFormat="1">
      <alignment horizontal="right" vertical="bottom"/>
    </xf>
    <xf borderId="0" fillId="0" fontId="21" numFmtId="171" xfId="0" applyAlignment="1" applyFont="1" applyNumberFormat="1">
      <alignment horizontal="right" vertical="bottom"/>
    </xf>
    <xf borderId="0" fillId="0" fontId="9" numFmtId="170" xfId="0" applyAlignment="1" applyFont="1" applyNumberFormat="1">
      <alignment vertical="bottom"/>
    </xf>
    <xf borderId="0" fillId="0" fontId="9" numFmtId="171" xfId="0" applyAlignment="1" applyFont="1" applyNumberFormat="1">
      <alignment vertical="bottom"/>
    </xf>
    <xf borderId="0" fillId="0" fontId="9" numFmtId="0" xfId="0" applyAlignment="1" applyFont="1">
      <alignment vertical="bottom"/>
    </xf>
    <xf borderId="0" fillId="0" fontId="9" numFmtId="173" xfId="0" applyFont="1" applyNumberFormat="1"/>
    <xf borderId="0" fillId="0" fontId="9" numFmtId="171" xfId="0" applyFont="1" applyNumberFormat="1"/>
    <xf borderId="14" fillId="10" fontId="21" numFmtId="0" xfId="0" applyAlignment="1" applyBorder="1" applyFill="1" applyFont="1">
      <alignment vertical="bottom"/>
    </xf>
    <xf borderId="15" fillId="10" fontId="9" numFmtId="0" xfId="0" applyAlignment="1" applyBorder="1" applyFont="1">
      <alignment vertical="bottom"/>
    </xf>
    <xf borderId="15" fillId="10" fontId="21" numFmtId="170" xfId="0" applyAlignment="1" applyBorder="1" applyFont="1" applyNumberFormat="1">
      <alignment horizontal="right" vertical="bottom"/>
    </xf>
    <xf borderId="15" fillId="10" fontId="21" numFmtId="167" xfId="0" applyAlignment="1" applyBorder="1" applyFont="1" applyNumberFormat="1">
      <alignment horizontal="right" vertical="bottom"/>
    </xf>
    <xf borderId="16" fillId="10" fontId="21" numFmtId="171" xfId="0" applyAlignment="1" applyBorder="1" applyFont="1" applyNumberFormat="1">
      <alignment horizontal="right" vertical="bottom"/>
    </xf>
    <xf borderId="8" fillId="0" fontId="16" numFmtId="170" xfId="0" applyBorder="1" applyFont="1" applyNumberFormat="1"/>
    <xf borderId="0" fillId="0" fontId="24" numFmtId="0" xfId="0" applyFont="1"/>
    <xf borderId="8" fillId="0" fontId="9" numFmtId="0" xfId="0" applyBorder="1" applyFont="1"/>
    <xf borderId="0" fillId="0" fontId="25" numFmtId="168" xfId="0" applyFont="1" applyNumberFormat="1"/>
    <xf borderId="0" fillId="0" fontId="9" numFmtId="170" xfId="0" applyFont="1" applyNumberFormat="1"/>
    <xf borderId="8" fillId="0" fontId="16" numFmtId="170" xfId="0" applyAlignment="1" applyBorder="1" applyFont="1" applyNumberFormat="1">
      <alignment horizontal="right" vertical="bottom"/>
    </xf>
    <xf borderId="0" fillId="0" fontId="9" numFmtId="170" xfId="0" applyAlignment="1" applyFont="1" applyNumberFormat="1">
      <alignment horizontal="right" vertical="bottom"/>
    </xf>
    <xf borderId="8" fillId="0" fontId="24" numFmtId="168" xfId="0" applyAlignment="1" applyBorder="1" applyFont="1" applyNumberFormat="1">
      <alignment horizontal="right" vertical="bottom"/>
    </xf>
    <xf borderId="0" fillId="0" fontId="24" numFmtId="171" xfId="0" applyAlignment="1" applyFont="1" applyNumberFormat="1">
      <alignment horizontal="right" vertical="bottom"/>
    </xf>
    <xf borderId="8" fillId="0" fontId="9" numFmtId="170" xfId="0" applyAlignment="1" applyBorder="1" applyFont="1" applyNumberFormat="1">
      <alignment horizontal="right" vertical="bottom"/>
    </xf>
    <xf borderId="0" fillId="0" fontId="24" numFmtId="168" xfId="0" applyAlignment="1" applyFont="1" applyNumberFormat="1">
      <alignment horizontal="right" vertical="bottom"/>
    </xf>
    <xf borderId="8" fillId="0" fontId="24" numFmtId="168" xfId="0" applyBorder="1" applyFont="1" applyNumberFormat="1"/>
    <xf borderId="0" fillId="0" fontId="24" numFmtId="168" xfId="0" applyFont="1" applyNumberFormat="1"/>
    <xf borderId="3" fillId="9" fontId="16" numFmtId="170" xfId="0" applyAlignment="1" applyBorder="1" applyFont="1" applyNumberFormat="1">
      <alignment horizontal="right" vertical="bottom"/>
    </xf>
    <xf borderId="8" fillId="0" fontId="9" numFmtId="170" xfId="0" applyBorder="1" applyFont="1" applyNumberFormat="1"/>
    <xf borderId="8" fillId="0" fontId="25" numFmtId="168" xfId="0" applyBorder="1" applyFont="1" applyNumberFormat="1"/>
    <xf borderId="0" fillId="0" fontId="25" numFmtId="168" xfId="0" applyAlignment="1" applyFont="1" applyNumberFormat="1">
      <alignment horizontal="right" vertical="bottom"/>
    </xf>
    <xf borderId="0" fillId="0" fontId="9" numFmtId="168" xfId="0" applyAlignment="1" applyFont="1" applyNumberFormat="1">
      <alignment vertical="bottom"/>
    </xf>
    <xf borderId="8" fillId="0" fontId="9" numFmtId="0" xfId="0" applyAlignment="1" applyBorder="1" applyFont="1">
      <alignment vertical="bottom"/>
    </xf>
    <xf borderId="8" fillId="0" fontId="24" numFmtId="171" xfId="0" applyAlignment="1" applyBorder="1" applyFont="1" applyNumberFormat="1">
      <alignment horizontal="right" vertical="bottom"/>
    </xf>
    <xf borderId="8" fillId="0" fontId="9" numFmtId="171" xfId="0" applyAlignment="1" applyBorder="1" applyFont="1" applyNumberFormat="1">
      <alignment vertical="bottom"/>
    </xf>
    <xf borderId="0" fillId="0" fontId="16" numFmtId="170" xfId="0" applyAlignment="1" applyFont="1" applyNumberFormat="1">
      <alignment readingOrder="0"/>
    </xf>
    <xf borderId="0" fillId="0" fontId="16" numFmtId="170" xfId="0" applyFont="1" applyNumberFormat="1"/>
    <xf borderId="2" fillId="0" fontId="16" numFmtId="170" xfId="0" applyBorder="1" applyFont="1" applyNumberFormat="1"/>
    <xf borderId="14" fillId="10" fontId="21" numFmtId="0" xfId="0" applyBorder="1" applyFont="1"/>
    <xf borderId="15" fillId="10" fontId="21" numFmtId="0" xfId="0" applyBorder="1" applyFont="1"/>
    <xf borderId="16" fillId="10" fontId="21" numFmtId="0" xfId="0" applyBorder="1" applyFont="1"/>
    <xf borderId="16" fillId="10" fontId="21" numFmtId="170" xfId="0" applyAlignment="1" applyBorder="1" applyFont="1" applyNumberFormat="1">
      <alignment horizontal="right" vertical="bottom"/>
    </xf>
    <xf borderId="2" fillId="0" fontId="9" numFmtId="170" xfId="0" applyBorder="1" applyFont="1" applyNumberFormat="1"/>
    <xf borderId="17" fillId="0" fontId="9" numFmtId="0" xfId="0" applyAlignment="1" applyBorder="1" applyFont="1">
      <alignment vertical="bottom"/>
    </xf>
    <xf borderId="2" fillId="0" fontId="9" numFmtId="170" xfId="0" applyAlignment="1" applyBorder="1" applyFont="1" applyNumberFormat="1">
      <alignment horizontal="right" vertical="bottom"/>
    </xf>
    <xf borderId="8" fillId="0" fontId="26" numFmtId="170" xfId="0" applyAlignment="1" applyBorder="1" applyFont="1" applyNumberFormat="1">
      <alignment horizontal="right" vertical="bottom"/>
    </xf>
    <xf borderId="2" fillId="0" fontId="9" numFmtId="37" xfId="0" applyAlignment="1" applyBorder="1" applyFont="1" applyNumberFormat="1">
      <alignment horizontal="right" vertical="bottom"/>
    </xf>
    <xf borderId="8" fillId="0" fontId="21" numFmtId="170" xfId="0" applyAlignment="1" applyBorder="1" applyFont="1" applyNumberFormat="1">
      <alignment horizontal="right" vertical="bottom"/>
    </xf>
    <xf borderId="2" fillId="0" fontId="16" numFmtId="167" xfId="0" applyAlignment="1" applyBorder="1" applyFont="1" applyNumberFormat="1">
      <alignment horizontal="right" vertical="bottom"/>
    </xf>
    <xf borderId="2" fillId="0" fontId="16" numFmtId="170" xfId="0" applyAlignment="1" applyBorder="1" applyFont="1" applyNumberFormat="1">
      <alignment horizontal="right" vertical="bottom"/>
    </xf>
    <xf borderId="18" fillId="10" fontId="21" numFmtId="0" xfId="0" applyBorder="1" applyFont="1"/>
    <xf borderId="19" fillId="10" fontId="21" numFmtId="0" xfId="0" applyBorder="1" applyFont="1"/>
    <xf borderId="20" fillId="10" fontId="21" numFmtId="173" xfId="0" applyAlignment="1" applyBorder="1" applyFont="1" applyNumberFormat="1">
      <alignment horizontal="right" vertical="bottom"/>
    </xf>
    <xf borderId="21" fillId="10" fontId="21" numFmtId="0" xfId="0" applyBorder="1" applyFont="1"/>
    <xf borderId="22" fillId="10" fontId="21" numFmtId="0" xfId="0" applyBorder="1" applyFont="1"/>
    <xf borderId="23" fillId="10" fontId="21" numFmtId="171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Jason Conroy" id="{9c069431-5884-46ba-a9d3-ef4bff998532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H4" dT="2026-01-23T16:37:22.00" personId="{9c069431-5884-46ba-a9d3-ef4bff998532}" id="{a7443d21-2fe2-44de-bd51-8859ea639a45}" done="0">
    <x18tc:text xml:space="preserve">10-q pg 30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O7" dT="2026-01-23T17:35:04.00" personId="{9c069431-5884-46ba-a9d3-ef4bff998532}" id="{2e52d936-c54f-462d-9893-dca474cdc01c}" done="0">
    <x18tc:text xml:space="preserve">SOFR + 400 bps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3.xml"/><Relationship Id="rId5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L2" s="2" t="s">
        <v>9</v>
      </c>
      <c r="M2" s="1" t="s">
        <v>10</v>
      </c>
    </row>
    <row r="3">
      <c r="B3" s="3">
        <v>2020.0</v>
      </c>
      <c r="C3" s="4">
        <v>117.0</v>
      </c>
      <c r="D3" s="5">
        <v>-338.0</v>
      </c>
      <c r="E3" s="6">
        <v>-128.0</v>
      </c>
      <c r="F3" s="5">
        <f t="shared" ref="F3:F7" si="1">sum(D3:E3)</f>
        <v>-466</v>
      </c>
      <c r="G3" s="5">
        <v>649.0</v>
      </c>
      <c r="H3" s="7">
        <f t="shared" ref="H3:H7" si="2">G3+F3</f>
        <v>183</v>
      </c>
      <c r="I3" s="7">
        <v>113.0</v>
      </c>
      <c r="J3" s="7">
        <f t="shared" ref="J3:J7" si="3">H3+I3</f>
        <v>296</v>
      </c>
      <c r="L3" s="7"/>
      <c r="M3" s="8"/>
    </row>
    <row r="4">
      <c r="B4" s="3">
        <v>2021.0</v>
      </c>
      <c r="C4" s="4">
        <v>3320.0</v>
      </c>
      <c r="D4" s="5">
        <v>-354.0</v>
      </c>
      <c r="E4" s="6">
        <v>-243.0</v>
      </c>
      <c r="F4" s="5">
        <f t="shared" si="1"/>
        <v>-597</v>
      </c>
      <c r="G4" s="5">
        <v>2712.0</v>
      </c>
      <c r="H4" s="7">
        <f t="shared" si="2"/>
        <v>2115</v>
      </c>
      <c r="I4" s="7">
        <v>164.0</v>
      </c>
      <c r="J4" s="7">
        <f t="shared" si="3"/>
        <v>2279</v>
      </c>
      <c r="L4" s="9">
        <f t="shared" ref="L4:L7" si="4">(J4-J3)/J3</f>
        <v>6.699324324</v>
      </c>
      <c r="M4" s="8"/>
    </row>
    <row r="5">
      <c r="B5" s="3">
        <v>2022.0</v>
      </c>
      <c r="C5" s="4">
        <v>2648.0</v>
      </c>
      <c r="D5" s="5">
        <v>-888.0</v>
      </c>
      <c r="E5" s="6">
        <v>-407.0</v>
      </c>
      <c r="F5" s="5">
        <f t="shared" si="1"/>
        <v>-1295</v>
      </c>
      <c r="G5" s="5">
        <v>1615.0</v>
      </c>
      <c r="H5" s="7">
        <f t="shared" si="2"/>
        <v>320</v>
      </c>
      <c r="I5" s="7">
        <v>137.0</v>
      </c>
      <c r="J5" s="7">
        <f t="shared" si="3"/>
        <v>457</v>
      </c>
      <c r="L5" s="9">
        <f t="shared" si="4"/>
        <v>-0.7994734533</v>
      </c>
      <c r="M5" s="8"/>
    </row>
    <row r="6">
      <c r="B6" s="3">
        <v>2023.0</v>
      </c>
      <c r="C6" s="4">
        <v>2236.0</v>
      </c>
      <c r="D6" s="5">
        <v>-631.0</v>
      </c>
      <c r="E6" s="6">
        <v>-362.0</v>
      </c>
      <c r="F6" s="5">
        <f t="shared" si="1"/>
        <v>-993</v>
      </c>
      <c r="G6" s="5">
        <v>1305.0</v>
      </c>
      <c r="H6" s="7">
        <f t="shared" si="2"/>
        <v>312</v>
      </c>
      <c r="I6" s="7">
        <v>86.0</v>
      </c>
      <c r="J6" s="7">
        <f t="shared" si="3"/>
        <v>398</v>
      </c>
      <c r="L6" s="9">
        <f t="shared" si="4"/>
        <v>-0.1291028446</v>
      </c>
      <c r="M6" s="10"/>
    </row>
    <row r="7">
      <c r="B7" s="3">
        <v>2024.0</v>
      </c>
      <c r="C7" s="4">
        <v>1977.0</v>
      </c>
      <c r="D7" s="5">
        <v>-518.0</v>
      </c>
      <c r="E7" s="6">
        <v>-364.0</v>
      </c>
      <c r="F7" s="5">
        <f t="shared" si="1"/>
        <v>-882</v>
      </c>
      <c r="G7" s="5">
        <v>1278.0</v>
      </c>
      <c r="H7" s="7">
        <f t="shared" si="2"/>
        <v>396</v>
      </c>
      <c r="I7" s="7">
        <v>283.0</v>
      </c>
      <c r="J7" s="7">
        <f t="shared" si="3"/>
        <v>679</v>
      </c>
      <c r="L7" s="9">
        <f t="shared" si="4"/>
        <v>0.7060301508</v>
      </c>
      <c r="M7" s="9">
        <f>(J7/J3)^(1/4)-1</f>
        <v>0.2306782231</v>
      </c>
      <c r="N7" s="9">
        <f>(J7/J4)^(1/3)-1</f>
        <v>-0.3321045528</v>
      </c>
    </row>
    <row r="8">
      <c r="F8" s="11" t="s">
        <v>11</v>
      </c>
      <c r="G8" s="12">
        <f>average(G3:G7)</f>
        <v>1511.8</v>
      </c>
      <c r="H8" s="13"/>
      <c r="I8" s="11" t="s">
        <v>11</v>
      </c>
      <c r="J8" s="12">
        <f>average(J3:J7)</f>
        <v>821.8</v>
      </c>
    </row>
    <row r="9">
      <c r="B9" s="14"/>
      <c r="C9" s="14"/>
      <c r="D9" s="14"/>
      <c r="E9" s="14"/>
      <c r="F9" s="14"/>
      <c r="G9" s="14"/>
      <c r="H9" s="14"/>
      <c r="I9" s="14"/>
      <c r="J9" s="14"/>
      <c r="K9" s="14"/>
    </row>
    <row r="10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>
      <c r="B11" s="1" t="s">
        <v>0</v>
      </c>
      <c r="C11" s="1" t="s">
        <v>12</v>
      </c>
      <c r="D11" s="1" t="s">
        <v>13</v>
      </c>
      <c r="E11" s="1" t="s">
        <v>14</v>
      </c>
      <c r="F11" s="1" t="s">
        <v>15</v>
      </c>
      <c r="G11" s="1" t="s">
        <v>16</v>
      </c>
      <c r="H11" s="1" t="s">
        <v>17</v>
      </c>
      <c r="I11" s="1" t="s">
        <v>1</v>
      </c>
      <c r="J11" s="1" t="s">
        <v>18</v>
      </c>
      <c r="K11" s="1" t="s">
        <v>19</v>
      </c>
    </row>
    <row r="12">
      <c r="B12" s="15">
        <v>2020.0</v>
      </c>
      <c r="C12" s="5">
        <v>17346.0</v>
      </c>
      <c r="D12" s="5">
        <v>-6767.0</v>
      </c>
      <c r="E12" s="5">
        <v>-4475.0</v>
      </c>
      <c r="F12" s="5">
        <v>-3944.0</v>
      </c>
      <c r="G12" s="16">
        <v>-12.68</v>
      </c>
      <c r="H12" s="17">
        <v>-12.68</v>
      </c>
      <c r="I12" s="5">
        <v>-3546.0</v>
      </c>
      <c r="J12" s="5">
        <v>117.0</v>
      </c>
      <c r="K12" s="18">
        <f t="shared" ref="K12:K16" si="5">J12/C12</f>
        <v>0.00674507091</v>
      </c>
    </row>
    <row r="13">
      <c r="B13" s="15">
        <v>2021.0</v>
      </c>
      <c r="C13" s="5">
        <v>24460.0</v>
      </c>
      <c r="D13" s="5">
        <v>-8154.0</v>
      </c>
      <c r="E13" s="5">
        <v>2350.0</v>
      </c>
      <c r="F13" s="5">
        <v>1430.0</v>
      </c>
      <c r="G13" s="16">
        <v>4.66</v>
      </c>
      <c r="H13" s="17">
        <v>4.55</v>
      </c>
      <c r="I13" s="5">
        <v>3194.0</v>
      </c>
      <c r="J13" s="5">
        <v>3320.0</v>
      </c>
      <c r="K13" s="18">
        <f t="shared" si="5"/>
        <v>0.135731807</v>
      </c>
    </row>
    <row r="14">
      <c r="B14" s="15">
        <v>2022.0</v>
      </c>
      <c r="C14" s="5">
        <v>24442.0</v>
      </c>
      <c r="D14" s="5">
        <v>-8461.0</v>
      </c>
      <c r="E14" s="5">
        <v>1730.0</v>
      </c>
      <c r="F14" s="5">
        <v>1177.0</v>
      </c>
      <c r="G14" s="16">
        <v>4.28</v>
      </c>
      <c r="H14" s="17">
        <v>4.19</v>
      </c>
      <c r="I14" s="5">
        <v>2568.0</v>
      </c>
      <c r="J14" s="5">
        <v>2648.0</v>
      </c>
      <c r="K14" s="18">
        <f t="shared" si="5"/>
        <v>0.1083381065</v>
      </c>
    </row>
    <row r="15">
      <c r="B15" s="15">
        <v>2023.0</v>
      </c>
      <c r="C15" s="5">
        <v>23092.0</v>
      </c>
      <c r="D15" s="5">
        <v>-8375.0</v>
      </c>
      <c r="E15" s="5">
        <v>382.0</v>
      </c>
      <c r="F15" s="5">
        <v>105.0</v>
      </c>
      <c r="G15" s="16">
        <v>0.38</v>
      </c>
      <c r="H15" s="17">
        <v>0.38</v>
      </c>
      <c r="I15" s="5">
        <v>1075.0</v>
      </c>
      <c r="J15" s="5">
        <v>2236.0</v>
      </c>
      <c r="K15" s="18">
        <f t="shared" si="5"/>
        <v>0.09683007102</v>
      </c>
    </row>
    <row r="16">
      <c r="B16" s="15">
        <v>2024.0</v>
      </c>
      <c r="C16" s="5">
        <v>22293.0</v>
      </c>
      <c r="D16" s="5">
        <v>-8330.0</v>
      </c>
      <c r="E16" s="5">
        <v>909.0</v>
      </c>
      <c r="F16" s="5">
        <v>582.0</v>
      </c>
      <c r="G16" s="16">
        <v>2.1</v>
      </c>
      <c r="H16" s="17">
        <v>2.07</v>
      </c>
      <c r="I16" s="5">
        <v>1760.0</v>
      </c>
      <c r="J16" s="5">
        <v>1977.0</v>
      </c>
      <c r="K16" s="18">
        <f t="shared" si="5"/>
        <v>0.08868254609</v>
      </c>
    </row>
    <row r="17"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>
      <c r="B18" s="1" t="s">
        <v>0</v>
      </c>
      <c r="C18" s="1" t="s">
        <v>12</v>
      </c>
      <c r="D18" s="1" t="s">
        <v>18</v>
      </c>
      <c r="E18" s="1" t="s">
        <v>19</v>
      </c>
      <c r="F18" s="19"/>
      <c r="G18" s="19"/>
      <c r="H18" s="19"/>
      <c r="I18" s="19"/>
      <c r="J18" s="19"/>
      <c r="K18" s="19"/>
    </row>
    <row r="19">
      <c r="B19" s="15">
        <v>2020.0</v>
      </c>
      <c r="C19" s="5">
        <v>17346.0</v>
      </c>
      <c r="D19" s="5">
        <v>117.0</v>
      </c>
      <c r="E19" s="18">
        <v>0.00674507090971982</v>
      </c>
      <c r="F19" s="19"/>
      <c r="G19" s="19"/>
      <c r="H19" s="19"/>
      <c r="I19" s="19"/>
      <c r="J19" s="19"/>
      <c r="K19" s="19"/>
    </row>
    <row r="20">
      <c r="B20" s="15">
        <v>2021.0</v>
      </c>
      <c r="C20" s="5">
        <v>24460.0</v>
      </c>
      <c r="D20" s="5">
        <v>3320.0</v>
      </c>
      <c r="E20" s="18">
        <v>0.1357318070318888</v>
      </c>
      <c r="F20" s="19"/>
      <c r="G20" s="19"/>
      <c r="H20" s="19"/>
      <c r="I20" s="19"/>
      <c r="J20" s="19"/>
      <c r="K20" s="19"/>
    </row>
    <row r="21">
      <c r="B21" s="15">
        <v>2022.0</v>
      </c>
      <c r="C21" s="5">
        <v>24442.0</v>
      </c>
      <c r="D21" s="5">
        <v>2648.0</v>
      </c>
      <c r="E21" s="18">
        <v>0.10833810653792653</v>
      </c>
      <c r="F21" s="19"/>
      <c r="G21" s="19"/>
      <c r="H21" s="19"/>
      <c r="I21" s="19"/>
      <c r="J21" s="19"/>
      <c r="K21" s="19"/>
    </row>
    <row r="22">
      <c r="B22" s="15">
        <v>2023.0</v>
      </c>
      <c r="C22" s="5">
        <v>23092.0</v>
      </c>
      <c r="D22" s="5">
        <v>2236.0</v>
      </c>
      <c r="E22" s="18">
        <v>0.09683007102026676</v>
      </c>
      <c r="F22" s="19"/>
      <c r="G22" s="19"/>
      <c r="H22" s="19"/>
      <c r="I22" s="19"/>
      <c r="J22" s="19"/>
      <c r="K22" s="19"/>
    </row>
    <row r="23">
      <c r="B23" s="15">
        <v>2024.0</v>
      </c>
      <c r="C23" s="5">
        <v>22293.0</v>
      </c>
      <c r="D23" s="5">
        <v>1977.0</v>
      </c>
      <c r="E23" s="18">
        <v>0.08868254609070111</v>
      </c>
      <c r="F23" s="19"/>
      <c r="G23" s="19"/>
      <c r="H23" s="19"/>
      <c r="I23" s="19"/>
      <c r="J23" s="19"/>
      <c r="K23" s="19"/>
    </row>
    <row r="24"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>
      <c r="B25" s="1" t="s">
        <v>0</v>
      </c>
      <c r="C25" s="1" t="s">
        <v>12</v>
      </c>
      <c r="D25" s="1" t="s">
        <v>20</v>
      </c>
      <c r="E25" s="1" t="s">
        <v>10</v>
      </c>
      <c r="F25" s="19"/>
      <c r="G25" s="19"/>
      <c r="H25" s="19"/>
      <c r="I25" s="19"/>
      <c r="J25" s="19"/>
      <c r="K25" s="19"/>
    </row>
    <row r="26">
      <c r="B26" s="20">
        <v>2020.0</v>
      </c>
      <c r="C26" s="21">
        <v>17346.0</v>
      </c>
      <c r="D26" s="8"/>
      <c r="E26" s="8"/>
      <c r="F26" s="19"/>
      <c r="G26" s="19"/>
      <c r="H26" s="19"/>
      <c r="I26" s="19"/>
      <c r="J26" s="19"/>
      <c r="K26" s="19"/>
    </row>
    <row r="27">
      <c r="B27" s="20">
        <v>2021.0</v>
      </c>
      <c r="C27" s="21">
        <v>24460.0</v>
      </c>
      <c r="D27" s="18">
        <f t="shared" ref="D27:D30" si="6">(C27-C26)/C26</f>
        <v>0.4101233714</v>
      </c>
      <c r="E27" s="8"/>
      <c r="F27" s="19"/>
      <c r="G27" s="19"/>
      <c r="H27" s="19"/>
      <c r="I27" s="19"/>
      <c r="J27" s="19"/>
      <c r="K27" s="19"/>
    </row>
    <row r="28">
      <c r="B28" s="20">
        <v>2022.0</v>
      </c>
      <c r="C28" s="21">
        <v>24442.0</v>
      </c>
      <c r="D28" s="18">
        <f t="shared" si="6"/>
        <v>-0.0007358953393</v>
      </c>
      <c r="E28" s="8"/>
      <c r="F28" s="19"/>
      <c r="G28" s="19"/>
      <c r="H28" s="19"/>
      <c r="I28" s="19"/>
      <c r="J28" s="19"/>
      <c r="K28" s="19"/>
    </row>
    <row r="29">
      <c r="B29" s="20">
        <v>2023.0</v>
      </c>
      <c r="C29" s="21">
        <v>23092.0</v>
      </c>
      <c r="D29" s="18">
        <f t="shared" si="6"/>
        <v>-0.05523279601</v>
      </c>
      <c r="E29" s="10"/>
      <c r="F29" s="19"/>
      <c r="G29" s="19"/>
      <c r="H29" s="19"/>
      <c r="I29" s="19"/>
      <c r="J29" s="19"/>
      <c r="K29" s="19"/>
    </row>
    <row r="30">
      <c r="B30" s="20">
        <v>2024.0</v>
      </c>
      <c r="C30" s="21">
        <v>22293.0</v>
      </c>
      <c r="D30" s="18">
        <f t="shared" si="6"/>
        <v>-0.03460072752</v>
      </c>
      <c r="E30" s="9">
        <f>(C30/C26)^(1/4)-1</f>
        <v>0.06473687073</v>
      </c>
      <c r="F30" s="22">
        <f>(C30/C27)^(1/3)-1</f>
        <v>-0.03044893493</v>
      </c>
      <c r="G30" s="19"/>
      <c r="H30" s="19"/>
      <c r="I30" s="19"/>
      <c r="J30" s="19"/>
      <c r="K30" s="1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13.75"/>
  </cols>
  <sheetData>
    <row r="2">
      <c r="B2" s="1" t="s">
        <v>0</v>
      </c>
      <c r="C2" s="2" t="s">
        <v>12</v>
      </c>
      <c r="D2" s="2" t="s">
        <v>14</v>
      </c>
      <c r="E2" s="2" t="s">
        <v>21</v>
      </c>
      <c r="F2" s="2" t="s">
        <v>22</v>
      </c>
      <c r="G2" s="2" t="s">
        <v>18</v>
      </c>
      <c r="H2" s="2" t="s">
        <v>1</v>
      </c>
      <c r="I2" s="2" t="s">
        <v>23</v>
      </c>
      <c r="J2" s="2" t="s">
        <v>24</v>
      </c>
      <c r="K2" s="2" t="s">
        <v>25</v>
      </c>
      <c r="L2" s="2" t="s">
        <v>26</v>
      </c>
      <c r="M2" s="23" t="s">
        <v>27</v>
      </c>
    </row>
    <row r="3">
      <c r="B3" s="24">
        <v>2024.0</v>
      </c>
      <c r="C3" s="25">
        <v>23006.0</v>
      </c>
      <c r="D3" s="26">
        <v>909.0</v>
      </c>
      <c r="E3" s="27">
        <v>881.0</v>
      </c>
      <c r="F3" s="27">
        <v>-882.0</v>
      </c>
      <c r="G3" s="28">
        <f t="shared" ref="G3:G6" si="1">H3+I3+J3</f>
        <v>1977</v>
      </c>
      <c r="H3" s="27">
        <v>1760.0</v>
      </c>
      <c r="I3" s="27">
        <v>171.0</v>
      </c>
      <c r="J3" s="27">
        <v>46.0</v>
      </c>
      <c r="K3" s="27">
        <v>-144.0</v>
      </c>
      <c r="L3" s="29">
        <f t="shared" ref="L3:L6" si="2">H3+I3+J3+K3</f>
        <v>1833</v>
      </c>
      <c r="M3" s="26">
        <v>582.0</v>
      </c>
    </row>
    <row r="4">
      <c r="B4" s="24" t="s">
        <v>28</v>
      </c>
      <c r="C4" s="25">
        <v>14999.0</v>
      </c>
      <c r="D4" s="26">
        <v>410.0</v>
      </c>
      <c r="E4" s="27">
        <v>657.0</v>
      </c>
      <c r="F4" s="27">
        <f>-399-250</f>
        <v>-649</v>
      </c>
      <c r="G4" s="28">
        <f t="shared" si="1"/>
        <v>1074</v>
      </c>
      <c r="H4" s="27">
        <v>1079.0</v>
      </c>
      <c r="I4" s="27">
        <v>-5.0</v>
      </c>
      <c r="J4" s="27">
        <v>0.0</v>
      </c>
      <c r="K4" s="27">
        <v>-103.0</v>
      </c>
      <c r="L4" s="29">
        <f t="shared" si="2"/>
        <v>971</v>
      </c>
      <c r="M4" s="23">
        <v>240.0</v>
      </c>
    </row>
    <row r="5">
      <c r="B5" s="24" t="s">
        <v>29</v>
      </c>
      <c r="C5" s="25">
        <v>14705.0</v>
      </c>
      <c r="D5" s="26">
        <v>285.0</v>
      </c>
      <c r="E5" s="27">
        <v>672.0</v>
      </c>
      <c r="F5" s="27">
        <f>-272-253</f>
        <v>-525</v>
      </c>
      <c r="G5" s="28">
        <f t="shared" si="1"/>
        <v>1002</v>
      </c>
      <c r="H5" s="27">
        <v>969.0</v>
      </c>
      <c r="I5" s="27">
        <v>33.0</v>
      </c>
      <c r="J5" s="27">
        <v>0.0</v>
      </c>
      <c r="K5" s="27">
        <v>-44.0</v>
      </c>
      <c r="L5" s="29">
        <f t="shared" si="2"/>
        <v>958</v>
      </c>
      <c r="M5" s="23">
        <v>135.0</v>
      </c>
    </row>
    <row r="6">
      <c r="B6" s="24" t="s">
        <v>30</v>
      </c>
      <c r="C6" s="26">
        <f t="shared" ref="C6:F6" si="3">C3-C4+C5</f>
        <v>22712</v>
      </c>
      <c r="D6" s="26">
        <f t="shared" si="3"/>
        <v>784</v>
      </c>
      <c r="E6" s="26">
        <f t="shared" si="3"/>
        <v>896</v>
      </c>
      <c r="F6" s="26">
        <f t="shared" si="3"/>
        <v>-758</v>
      </c>
      <c r="G6" s="28">
        <f t="shared" si="1"/>
        <v>1905</v>
      </c>
      <c r="H6" s="26">
        <f t="shared" ref="H6:K6" si="4">H3-H4+H5</f>
        <v>1650</v>
      </c>
      <c r="I6" s="26">
        <f t="shared" si="4"/>
        <v>209</v>
      </c>
      <c r="J6" s="26">
        <f t="shared" si="4"/>
        <v>46</v>
      </c>
      <c r="K6" s="26">
        <f t="shared" si="4"/>
        <v>-85</v>
      </c>
      <c r="L6" s="30">
        <f t="shared" si="2"/>
        <v>1820</v>
      </c>
      <c r="M6" s="26">
        <f>M3-M4+M5</f>
        <v>477</v>
      </c>
    </row>
    <row r="7">
      <c r="C7" s="31"/>
    </row>
    <row r="9">
      <c r="B9" s="24"/>
      <c r="C9" s="24" t="s">
        <v>31</v>
      </c>
      <c r="E9" s="24"/>
      <c r="F9" s="24" t="s">
        <v>31</v>
      </c>
    </row>
    <row r="10">
      <c r="B10" s="2" t="s">
        <v>32</v>
      </c>
      <c r="C10" s="25">
        <v>7385.0</v>
      </c>
      <c r="E10" s="2" t="s">
        <v>33</v>
      </c>
      <c r="F10" s="25">
        <f>2432</f>
        <v>2432</v>
      </c>
    </row>
    <row r="11">
      <c r="B11" s="2" t="s">
        <v>34</v>
      </c>
      <c r="C11" s="25">
        <f>F11</f>
        <v>447</v>
      </c>
      <c r="E11" s="2" t="s">
        <v>34</v>
      </c>
      <c r="F11" s="25">
        <v>447.0</v>
      </c>
    </row>
    <row r="12">
      <c r="B12" s="2" t="s">
        <v>35</v>
      </c>
      <c r="C12" s="25">
        <v>5888.0</v>
      </c>
      <c r="E12" s="2" t="s">
        <v>36</v>
      </c>
      <c r="F12" s="25">
        <f>F10-F11</f>
        <v>1985</v>
      </c>
    </row>
    <row r="13">
      <c r="B13" s="2" t="s">
        <v>37</v>
      </c>
      <c r="C13" s="25">
        <v>0.0</v>
      </c>
    </row>
    <row r="14">
      <c r="B14" s="2" t="s">
        <v>38</v>
      </c>
      <c r="C14" s="25">
        <f>(C10-C11)-(C12-C13)</f>
        <v>1050</v>
      </c>
    </row>
  </sheetData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16" width="7.75"/>
    <col customWidth="1" min="17" max="17" width="12.5"/>
    <col customWidth="1" min="18" max="26" width="7.75"/>
  </cols>
  <sheetData>
    <row r="1">
      <c r="A1" s="32"/>
    </row>
    <row r="2">
      <c r="A2" s="33"/>
      <c r="B2" s="34" t="s">
        <v>39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>
      <c r="A3" s="32"/>
    </row>
    <row r="4">
      <c r="A4" s="32" t="s">
        <v>40</v>
      </c>
      <c r="B4" s="36" t="s">
        <v>41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Q4" s="38" t="s">
        <v>42</v>
      </c>
      <c r="R4" s="39"/>
      <c r="S4" s="39"/>
      <c r="T4" s="39"/>
      <c r="U4" s="39"/>
      <c r="V4" s="39"/>
      <c r="W4" s="40"/>
    </row>
    <row r="5" ht="4.5" customHeight="1">
      <c r="A5" s="32"/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Q5" s="43"/>
      <c r="R5" s="44"/>
      <c r="S5" s="44"/>
      <c r="T5" s="44"/>
      <c r="U5" s="44"/>
      <c r="V5" s="44"/>
      <c r="W5" s="45"/>
    </row>
    <row r="6">
      <c r="A6" s="32"/>
      <c r="B6" s="46" t="s">
        <v>43</v>
      </c>
      <c r="C6" s="46"/>
      <c r="D6" s="46"/>
      <c r="E6" s="46"/>
      <c r="G6" s="46" t="s">
        <v>44</v>
      </c>
      <c r="H6" s="46"/>
      <c r="I6" s="46"/>
      <c r="J6" s="47"/>
      <c r="L6" s="46" t="s">
        <v>45</v>
      </c>
      <c r="M6" s="46"/>
      <c r="N6" s="47" t="s">
        <v>46</v>
      </c>
      <c r="O6" s="47" t="s">
        <v>47</v>
      </c>
      <c r="Q6" s="43"/>
      <c r="S6" s="48" t="s">
        <v>48</v>
      </c>
      <c r="W6" s="49"/>
    </row>
    <row r="7">
      <c r="A7" s="32"/>
      <c r="B7" s="50" t="s">
        <v>49</v>
      </c>
      <c r="E7" s="51">
        <f>J9</f>
        <v>1905</v>
      </c>
      <c r="G7" s="52" t="s">
        <v>50</v>
      </c>
      <c r="L7" s="50" t="s">
        <v>51</v>
      </c>
      <c r="N7" s="53">
        <v>2.0</v>
      </c>
      <c r="O7" s="54">
        <v>0.0925</v>
      </c>
      <c r="Q7" s="55" t="s">
        <v>52</v>
      </c>
      <c r="R7" s="56" t="s">
        <v>53</v>
      </c>
      <c r="S7" s="57">
        <v>4.5</v>
      </c>
      <c r="T7" s="57">
        <v>5.0</v>
      </c>
      <c r="U7" s="57">
        <v>5.5</v>
      </c>
      <c r="V7" s="57">
        <v>6.0</v>
      </c>
      <c r="W7" s="58">
        <v>6.5</v>
      </c>
    </row>
    <row r="8">
      <c r="A8" s="32"/>
      <c r="B8" s="35" t="s">
        <v>54</v>
      </c>
      <c r="C8" s="35"/>
      <c r="D8" s="35"/>
      <c r="E8" s="59">
        <v>5.0</v>
      </c>
      <c r="G8" s="50" t="s">
        <v>12</v>
      </c>
      <c r="J8" s="60">
        <f>LTM!C6</f>
        <v>22712</v>
      </c>
      <c r="L8" s="50" t="s">
        <v>55</v>
      </c>
      <c r="N8" s="53">
        <v>1.0</v>
      </c>
      <c r="O8" s="54">
        <v>0.085</v>
      </c>
      <c r="Q8" s="61"/>
      <c r="R8" s="56">
        <v>4.5</v>
      </c>
      <c r="S8" s="62">
        <v>0.185</v>
      </c>
      <c r="T8" s="63">
        <v>0.218</v>
      </c>
      <c r="U8" s="63">
        <v>0.248</v>
      </c>
      <c r="V8" s="63">
        <v>0.275</v>
      </c>
      <c r="W8" s="63">
        <v>0.3</v>
      </c>
    </row>
    <row r="9">
      <c r="A9" s="32"/>
      <c r="B9" s="64" t="s">
        <v>56</v>
      </c>
      <c r="C9" s="64"/>
      <c r="D9" s="64"/>
      <c r="E9" s="65">
        <f>E7*E8</f>
        <v>9525</v>
      </c>
      <c r="G9" s="50" t="s">
        <v>1</v>
      </c>
      <c r="J9" s="60">
        <f>LTM!G6</f>
        <v>1905</v>
      </c>
      <c r="K9" s="66"/>
      <c r="Q9" s="61"/>
      <c r="R9" s="56">
        <v>5.0</v>
      </c>
      <c r="S9" s="63">
        <v>0.121</v>
      </c>
      <c r="T9" s="63">
        <v>0.152</v>
      </c>
      <c r="U9" s="63">
        <v>0.18</v>
      </c>
      <c r="V9" s="63">
        <v>0.206</v>
      </c>
      <c r="W9" s="63">
        <v>0.229</v>
      </c>
    </row>
    <row r="10">
      <c r="A10" s="32"/>
      <c r="B10" s="35" t="s">
        <v>57</v>
      </c>
      <c r="C10" s="35"/>
      <c r="D10" s="35"/>
      <c r="E10" s="67">
        <f>LTM!F12</f>
        <v>1985</v>
      </c>
      <c r="G10" s="50" t="s">
        <v>21</v>
      </c>
      <c r="J10" s="68">
        <f>LTM!E6</f>
        <v>896</v>
      </c>
      <c r="L10" s="46" t="s">
        <v>58</v>
      </c>
      <c r="M10" s="46"/>
      <c r="N10" s="47"/>
      <c r="O10" s="47"/>
      <c r="Q10" s="61"/>
      <c r="R10" s="56">
        <v>5.5</v>
      </c>
      <c r="S10" s="63">
        <v>0.073</v>
      </c>
      <c r="T10" s="63">
        <v>0.103</v>
      </c>
      <c r="U10" s="63">
        <v>0.13</v>
      </c>
      <c r="V10" s="63">
        <v>0.154</v>
      </c>
      <c r="W10" s="63">
        <v>0.177</v>
      </c>
    </row>
    <row r="11">
      <c r="A11" s="32"/>
      <c r="B11" s="64" t="s">
        <v>59</v>
      </c>
      <c r="C11" s="64"/>
      <c r="D11" s="64"/>
      <c r="E11" s="65">
        <f>E9-E10</f>
        <v>7540</v>
      </c>
      <c r="G11" s="50" t="s">
        <v>4</v>
      </c>
      <c r="J11" s="68">
        <f>-LTM!F6</f>
        <v>758</v>
      </c>
      <c r="L11" s="50" t="s">
        <v>53</v>
      </c>
      <c r="O11" s="69">
        <f>O106</f>
        <v>0.1800064512</v>
      </c>
      <c r="Q11" s="61"/>
      <c r="R11" s="56">
        <v>6.0</v>
      </c>
      <c r="S11" s="63">
        <v>0.035</v>
      </c>
      <c r="T11" s="63">
        <v>0.064</v>
      </c>
      <c r="U11" s="63">
        <v>0.09</v>
      </c>
      <c r="V11" s="63">
        <v>0.114</v>
      </c>
      <c r="W11" s="63">
        <v>0.136</v>
      </c>
    </row>
    <row r="12">
      <c r="A12" s="32"/>
      <c r="G12" s="50" t="s">
        <v>38</v>
      </c>
      <c r="J12" s="68">
        <f>LTM!C14</f>
        <v>1050</v>
      </c>
      <c r="L12" s="23" t="s">
        <v>60</v>
      </c>
      <c r="O12" s="70">
        <v>264.9</v>
      </c>
      <c r="Q12" s="71"/>
      <c r="R12" s="56">
        <v>6.5</v>
      </c>
      <c r="S12" s="63">
        <v>0.005</v>
      </c>
      <c r="T12" s="63">
        <v>0.032</v>
      </c>
      <c r="U12" s="63">
        <v>0.058</v>
      </c>
      <c r="V12" s="63">
        <v>0.081</v>
      </c>
      <c r="W12" s="63">
        <v>0.102</v>
      </c>
    </row>
    <row r="13">
      <c r="A13" s="32"/>
      <c r="B13" s="50" t="s">
        <v>61</v>
      </c>
      <c r="E13" s="68">
        <f>2%*E9</f>
        <v>190.5</v>
      </c>
      <c r="L13" s="23" t="s">
        <v>62</v>
      </c>
      <c r="O13" s="72">
        <f>E11/O12</f>
        <v>28.46357116</v>
      </c>
      <c r="R13" s="44"/>
      <c r="S13" s="44"/>
      <c r="T13" s="44"/>
      <c r="U13" s="44"/>
      <c r="V13" s="44"/>
    </row>
    <row r="14">
      <c r="A14" s="32"/>
      <c r="E14" s="73"/>
      <c r="G14" s="52" t="s">
        <v>63</v>
      </c>
      <c r="R14" s="44"/>
      <c r="S14" s="44"/>
      <c r="T14" s="44"/>
      <c r="U14" s="44"/>
      <c r="V14" s="44"/>
    </row>
    <row r="15">
      <c r="A15" s="32"/>
      <c r="B15" s="46" t="s">
        <v>64</v>
      </c>
      <c r="C15" s="46"/>
      <c r="D15" s="46"/>
      <c r="E15" s="46"/>
      <c r="G15" s="50" t="s">
        <v>65</v>
      </c>
      <c r="J15" s="54">
        <v>-0.005</v>
      </c>
      <c r="R15" s="44"/>
    </row>
    <row r="16">
      <c r="A16" s="32"/>
      <c r="B16" s="50" t="s">
        <v>54</v>
      </c>
      <c r="E16" s="74">
        <v>5.5</v>
      </c>
      <c r="G16" s="50" t="s">
        <v>66</v>
      </c>
      <c r="J16" s="54">
        <v>0.002</v>
      </c>
      <c r="S16" s="75"/>
      <c r="T16" s="76"/>
      <c r="U16" s="77"/>
      <c r="V16" s="76"/>
    </row>
    <row r="17">
      <c r="A17" s="32"/>
      <c r="G17" s="50" t="s">
        <v>67</v>
      </c>
      <c r="J17" s="54">
        <v>0.25</v>
      </c>
      <c r="S17" s="76"/>
      <c r="T17" s="76"/>
      <c r="U17" s="76"/>
      <c r="V17" s="76"/>
    </row>
    <row r="18">
      <c r="A18" s="32"/>
      <c r="J18" s="78"/>
      <c r="S18" s="76"/>
      <c r="T18" s="76"/>
      <c r="U18" s="76"/>
      <c r="V18" s="76"/>
    </row>
    <row r="19">
      <c r="A19" s="32" t="s">
        <v>40</v>
      </c>
      <c r="B19" s="36" t="s">
        <v>68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S19" s="76"/>
      <c r="T19" s="76"/>
      <c r="U19" s="76"/>
      <c r="V19" s="76"/>
    </row>
    <row r="20">
      <c r="A20" s="32"/>
      <c r="J20" s="78"/>
    </row>
    <row r="21">
      <c r="A21" s="32"/>
      <c r="B21" s="46" t="s">
        <v>69</v>
      </c>
      <c r="C21" s="46"/>
      <c r="D21" s="46"/>
      <c r="E21" s="46"/>
      <c r="F21" s="46"/>
      <c r="G21" s="46"/>
      <c r="J21" s="46" t="s">
        <v>70</v>
      </c>
      <c r="K21" s="46"/>
      <c r="L21" s="46"/>
      <c r="M21" s="46"/>
      <c r="N21" s="46"/>
      <c r="O21" s="46"/>
      <c r="S21" s="76"/>
      <c r="T21" s="76"/>
      <c r="U21" s="76"/>
      <c r="V21" s="76"/>
    </row>
    <row r="22">
      <c r="A22" s="32"/>
      <c r="E22" s="79" t="s">
        <v>46</v>
      </c>
      <c r="F22" s="79" t="s">
        <v>71</v>
      </c>
      <c r="G22" s="79" t="s">
        <v>72</v>
      </c>
      <c r="M22" s="79" t="s">
        <v>46</v>
      </c>
      <c r="N22" s="79" t="s">
        <v>71</v>
      </c>
      <c r="O22" s="79" t="s">
        <v>72</v>
      </c>
    </row>
    <row r="23">
      <c r="A23" s="32"/>
      <c r="B23" s="50" t="str">
        <f t="shared" ref="B23:B24" si="1">L7</f>
        <v>Bank Debt</v>
      </c>
      <c r="E23" s="80">
        <f>F23*J9</f>
        <v>3810</v>
      </c>
      <c r="F23" s="81">
        <f t="shared" ref="F23:F24" si="2">N7</f>
        <v>2</v>
      </c>
      <c r="G23" s="82">
        <f t="shared" ref="G23:G25" si="3">E23/$E$29</f>
        <v>0.3921568627</v>
      </c>
      <c r="J23" s="83" t="s">
        <v>73</v>
      </c>
      <c r="K23" s="83"/>
      <c r="L23" s="83"/>
      <c r="M23" s="84">
        <f t="shared" ref="M23:M24" si="4">E10</f>
        <v>1985</v>
      </c>
      <c r="N23" s="85">
        <f t="shared" ref="N23:N24" si="5">M23/$J$9</f>
        <v>1.041994751</v>
      </c>
      <c r="O23" s="82">
        <f t="shared" ref="O23:O24" si="6">M23/$M$29</f>
        <v>0.2043126962</v>
      </c>
    </row>
    <row r="24">
      <c r="A24" s="32"/>
      <c r="B24" s="35" t="str">
        <f t="shared" si="1"/>
        <v>Senior Notes</v>
      </c>
      <c r="C24" s="86"/>
      <c r="D24" s="86"/>
      <c r="E24" s="86">
        <f>F24*J9</f>
        <v>1905</v>
      </c>
      <c r="F24" s="87">
        <f t="shared" si="2"/>
        <v>1</v>
      </c>
      <c r="G24" s="88">
        <f t="shared" si="3"/>
        <v>0.1960784314</v>
      </c>
      <c r="J24" s="83" t="s">
        <v>74</v>
      </c>
      <c r="K24" s="83"/>
      <c r="L24" s="83"/>
      <c r="M24" s="84">
        <f t="shared" si="4"/>
        <v>7540</v>
      </c>
      <c r="N24" s="85">
        <f t="shared" si="5"/>
        <v>3.958005249</v>
      </c>
      <c r="O24" s="82">
        <f t="shared" si="6"/>
        <v>0.7760794607</v>
      </c>
    </row>
    <row r="25">
      <c r="A25" s="32"/>
      <c r="B25" s="64" t="s">
        <v>33</v>
      </c>
      <c r="C25" s="64"/>
      <c r="D25" s="64"/>
      <c r="E25" s="89">
        <f>E23+E24</f>
        <v>5715</v>
      </c>
      <c r="F25" s="90">
        <f>E25/J9</f>
        <v>3</v>
      </c>
      <c r="G25" s="91">
        <f t="shared" si="3"/>
        <v>0.5882352941</v>
      </c>
      <c r="J25" s="83"/>
      <c r="K25" s="83"/>
      <c r="L25" s="83"/>
      <c r="M25" s="92"/>
      <c r="N25" s="83"/>
      <c r="O25" s="93"/>
    </row>
    <row r="26">
      <c r="A26" s="32"/>
      <c r="J26" s="83" t="s">
        <v>75</v>
      </c>
      <c r="K26" s="83"/>
      <c r="L26" s="83"/>
      <c r="M26" s="84">
        <f>E13</f>
        <v>190.5</v>
      </c>
      <c r="N26" s="85">
        <f>M26/$J$9</f>
        <v>0.1</v>
      </c>
      <c r="O26" s="82">
        <f>M26/$M$29</f>
        <v>0.01960784314</v>
      </c>
    </row>
    <row r="27">
      <c r="A27" s="32"/>
      <c r="B27" s="50" t="s">
        <v>76</v>
      </c>
      <c r="E27" s="80">
        <f>E29-E25</f>
        <v>4000.5</v>
      </c>
      <c r="F27" s="85">
        <f>E27/J9</f>
        <v>2.1</v>
      </c>
      <c r="G27" s="82">
        <f>E27/$E$29</f>
        <v>0.4117647059</v>
      </c>
      <c r="H27" s="83"/>
      <c r="I27" s="83"/>
      <c r="J27" s="83"/>
      <c r="K27" s="83"/>
      <c r="L27" s="83"/>
      <c r="M27" s="94"/>
      <c r="N27" s="83"/>
      <c r="O27" s="83"/>
    </row>
    <row r="28">
      <c r="A28" s="32"/>
      <c r="E28" s="80"/>
      <c r="F28" s="95"/>
      <c r="G28" s="96"/>
      <c r="M28" s="80"/>
      <c r="N28" s="95"/>
      <c r="O28" s="96"/>
    </row>
    <row r="29">
      <c r="A29" s="32"/>
      <c r="B29" s="97" t="s">
        <v>77</v>
      </c>
      <c r="C29" s="98"/>
      <c r="D29" s="98"/>
      <c r="E29" s="99">
        <f>M29</f>
        <v>9715.5</v>
      </c>
      <c r="F29" s="100">
        <f>E29/J9</f>
        <v>5.1</v>
      </c>
      <c r="G29" s="101">
        <f>E29/$E$29</f>
        <v>1</v>
      </c>
      <c r="H29" s="83"/>
      <c r="I29" s="83"/>
      <c r="J29" s="97" t="s">
        <v>78</v>
      </c>
      <c r="K29" s="98"/>
      <c r="L29" s="98"/>
      <c r="M29" s="99">
        <f t="shared" ref="M29:N29" si="7">M23+M24+M26</f>
        <v>9715.5</v>
      </c>
      <c r="N29" s="100">
        <f t="shared" si="7"/>
        <v>5.1</v>
      </c>
      <c r="O29" s="101">
        <f>M29/$M$29</f>
        <v>1</v>
      </c>
    </row>
    <row r="30">
      <c r="A30" s="32"/>
      <c r="E30" s="80"/>
      <c r="F30" s="95"/>
      <c r="G30" s="96"/>
      <c r="L30" s="80"/>
      <c r="M30" s="95"/>
      <c r="N30" s="96"/>
    </row>
    <row r="31">
      <c r="A31" s="32"/>
    </row>
    <row r="32">
      <c r="A32" s="32" t="s">
        <v>40</v>
      </c>
      <c r="B32" s="36" t="s">
        <v>44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ht="3.0" customHeight="1">
      <c r="A33" s="32"/>
    </row>
    <row r="34">
      <c r="A34" s="32"/>
      <c r="B34" s="46" t="s">
        <v>79</v>
      </c>
      <c r="C34" s="46"/>
      <c r="D34" s="46"/>
      <c r="E34" s="46"/>
      <c r="F34" s="46"/>
      <c r="G34" s="46"/>
      <c r="H34" s="46"/>
      <c r="I34" s="46"/>
      <c r="J34" s="47" t="s">
        <v>80</v>
      </c>
      <c r="K34" s="47" t="s">
        <v>81</v>
      </c>
      <c r="L34" s="47" t="s">
        <v>82</v>
      </c>
      <c r="M34" s="47" t="s">
        <v>83</v>
      </c>
      <c r="N34" s="47" t="s">
        <v>84</v>
      </c>
      <c r="O34" s="47" t="s">
        <v>85</v>
      </c>
    </row>
    <row r="35">
      <c r="A35" s="32"/>
      <c r="B35" s="50" t="s">
        <v>12</v>
      </c>
      <c r="J35" s="102">
        <f>J8</f>
        <v>22712</v>
      </c>
      <c r="K35" s="80">
        <f t="shared" ref="K35:O35" si="8">J35*(1+K36)</f>
        <v>22598.44</v>
      </c>
      <c r="L35" s="80">
        <f t="shared" si="8"/>
        <v>22485.4478</v>
      </c>
      <c r="M35" s="80">
        <f t="shared" si="8"/>
        <v>22373.02056</v>
      </c>
      <c r="N35" s="80">
        <f t="shared" si="8"/>
        <v>22261.15546</v>
      </c>
      <c r="O35" s="80">
        <f t="shared" si="8"/>
        <v>22149.84968</v>
      </c>
    </row>
    <row r="36" ht="14.25" customHeight="1">
      <c r="A36" s="32"/>
      <c r="B36" s="103" t="s">
        <v>86</v>
      </c>
      <c r="J36" s="104"/>
      <c r="K36" s="105">
        <f t="shared" ref="K36:O36" si="9">$J$15</f>
        <v>-0.005</v>
      </c>
      <c r="L36" s="105">
        <f t="shared" si="9"/>
        <v>-0.005</v>
      </c>
      <c r="M36" s="105">
        <f t="shared" si="9"/>
        <v>-0.005</v>
      </c>
      <c r="N36" s="105">
        <f t="shared" si="9"/>
        <v>-0.005</v>
      </c>
      <c r="O36" s="105">
        <f t="shared" si="9"/>
        <v>-0.005</v>
      </c>
    </row>
    <row r="37">
      <c r="A37" s="32"/>
      <c r="J37" s="104"/>
    </row>
    <row r="38" ht="14.25" customHeight="1">
      <c r="A38" s="32"/>
      <c r="B38" s="106" t="s">
        <v>1</v>
      </c>
      <c r="J38" s="107">
        <f>J9</f>
        <v>1905</v>
      </c>
      <c r="K38" s="108">
        <f t="shared" ref="K38:O38" si="10">K39*K35</f>
        <v>1940.67188</v>
      </c>
      <c r="L38" s="108">
        <f t="shared" si="10"/>
        <v>1975.939416</v>
      </c>
      <c r="M38" s="108">
        <f t="shared" si="10"/>
        <v>2010.80576</v>
      </c>
      <c r="N38" s="108">
        <f t="shared" si="10"/>
        <v>2045.274042</v>
      </c>
      <c r="O38" s="108">
        <f t="shared" si="10"/>
        <v>2079.347372</v>
      </c>
    </row>
    <row r="39">
      <c r="A39" s="32"/>
      <c r="B39" s="103" t="s">
        <v>87</v>
      </c>
      <c r="J39" s="109">
        <f>J38/J35</f>
        <v>0.08387636492</v>
      </c>
      <c r="K39" s="110">
        <f t="shared" ref="K39:O39" si="11">J39+$J$16</f>
        <v>0.08587636492</v>
      </c>
      <c r="L39" s="110">
        <f t="shared" si="11"/>
        <v>0.08787636492</v>
      </c>
      <c r="M39" s="110">
        <f t="shared" si="11"/>
        <v>0.08987636492</v>
      </c>
      <c r="N39" s="110">
        <f t="shared" si="11"/>
        <v>0.09187636492</v>
      </c>
      <c r="O39" s="110">
        <f t="shared" si="11"/>
        <v>0.09387636492</v>
      </c>
    </row>
    <row r="40">
      <c r="A40" s="32"/>
      <c r="J40" s="104"/>
    </row>
    <row r="41">
      <c r="A41" s="32"/>
      <c r="B41" s="50" t="s">
        <v>88</v>
      </c>
      <c r="J41" s="111">
        <f t="shared" ref="J41:O41" si="12">J38-J56</f>
        <v>1009</v>
      </c>
      <c r="K41" s="108">
        <f t="shared" si="12"/>
        <v>1049.15188</v>
      </c>
      <c r="L41" s="108">
        <f t="shared" si="12"/>
        <v>1088.877016</v>
      </c>
      <c r="M41" s="108">
        <f t="shared" si="12"/>
        <v>1128.178672</v>
      </c>
      <c r="N41" s="108">
        <f t="shared" si="12"/>
        <v>1167.06009</v>
      </c>
      <c r="O41" s="108">
        <f t="shared" si="12"/>
        <v>1205.524489</v>
      </c>
    </row>
    <row r="42">
      <c r="A42" s="32"/>
      <c r="B42" s="103" t="s">
        <v>87</v>
      </c>
      <c r="J42" s="109">
        <f t="shared" ref="J42:O42" si="13">J41/J35</f>
        <v>0.04442585417</v>
      </c>
      <c r="K42" s="112">
        <f t="shared" si="13"/>
        <v>0.04642585417</v>
      </c>
      <c r="L42" s="112">
        <f t="shared" si="13"/>
        <v>0.04842585417</v>
      </c>
      <c r="M42" s="112">
        <f t="shared" si="13"/>
        <v>0.05042585417</v>
      </c>
      <c r="N42" s="112">
        <f t="shared" si="13"/>
        <v>0.05242585417</v>
      </c>
      <c r="O42" s="112">
        <f t="shared" si="13"/>
        <v>0.05442585417</v>
      </c>
    </row>
    <row r="43">
      <c r="A43" s="32"/>
      <c r="B43" s="103"/>
      <c r="J43" s="113"/>
      <c r="K43" s="114"/>
      <c r="L43" s="114"/>
      <c r="M43" s="114"/>
      <c r="N43" s="114"/>
      <c r="O43" s="114"/>
    </row>
    <row r="44">
      <c r="A44" s="32"/>
      <c r="B44" s="50" t="s">
        <v>89</v>
      </c>
      <c r="J44" s="104"/>
      <c r="K44" s="115">
        <f t="shared" ref="K44:O44" si="14">K91</f>
        <v>514.35</v>
      </c>
      <c r="L44" s="115">
        <f t="shared" si="14"/>
        <v>464.0613196</v>
      </c>
      <c r="M44" s="115">
        <f t="shared" si="14"/>
        <v>407.5938646</v>
      </c>
      <c r="N44" s="115">
        <f t="shared" si="14"/>
        <v>344.5480319</v>
      </c>
      <c r="O44" s="115">
        <f t="shared" si="14"/>
        <v>274.4962725</v>
      </c>
    </row>
    <row r="45">
      <c r="A45" s="32"/>
      <c r="J45" s="102"/>
      <c r="K45" s="106"/>
      <c r="L45" s="106"/>
      <c r="M45" s="106"/>
      <c r="N45" s="106"/>
      <c r="O45" s="106"/>
    </row>
    <row r="46">
      <c r="A46" s="32"/>
      <c r="B46" s="50" t="s">
        <v>90</v>
      </c>
      <c r="J46" s="116"/>
      <c r="K46" s="108">
        <f t="shared" ref="K46:O46" si="15">K41-K44</f>
        <v>534.80188</v>
      </c>
      <c r="L46" s="108">
        <f t="shared" si="15"/>
        <v>624.8156966</v>
      </c>
      <c r="M46" s="108">
        <f t="shared" si="15"/>
        <v>720.5848076</v>
      </c>
      <c r="N46" s="108">
        <f t="shared" si="15"/>
        <v>822.5120579</v>
      </c>
      <c r="O46" s="108">
        <f t="shared" si="15"/>
        <v>931.0282162</v>
      </c>
    </row>
    <row r="47">
      <c r="A47" s="32"/>
      <c r="B47" s="103" t="s">
        <v>87</v>
      </c>
      <c r="J47" s="117"/>
      <c r="K47" s="118">
        <f t="shared" ref="K47:O47" si="16">K46/K35</f>
        <v>0.02366543354</v>
      </c>
      <c r="L47" s="118">
        <f t="shared" si="16"/>
        <v>0.02778755852</v>
      </c>
      <c r="M47" s="118">
        <f t="shared" si="16"/>
        <v>0.03220775691</v>
      </c>
      <c r="N47" s="118">
        <f t="shared" si="16"/>
        <v>0.03694830933</v>
      </c>
      <c r="O47" s="118">
        <f t="shared" si="16"/>
        <v>0.04203316183</v>
      </c>
    </row>
    <row r="48">
      <c r="A48" s="32"/>
      <c r="J48" s="116"/>
      <c r="K48" s="92"/>
      <c r="L48" s="92"/>
      <c r="M48" s="92"/>
      <c r="N48" s="92"/>
      <c r="O48" s="92"/>
    </row>
    <row r="49">
      <c r="A49" s="32"/>
      <c r="B49" s="50" t="s">
        <v>91</v>
      </c>
      <c r="J49" s="102"/>
      <c r="K49" s="108">
        <f t="shared" ref="K49:O49" si="17">K46*K50</f>
        <v>133.70047</v>
      </c>
      <c r="L49" s="108">
        <f t="shared" si="17"/>
        <v>156.2039242</v>
      </c>
      <c r="M49" s="108">
        <f t="shared" si="17"/>
        <v>180.1462019</v>
      </c>
      <c r="N49" s="108">
        <f t="shared" si="17"/>
        <v>205.6280145</v>
      </c>
      <c r="O49" s="108">
        <f t="shared" si="17"/>
        <v>232.757054</v>
      </c>
    </row>
    <row r="50">
      <c r="A50" s="32"/>
      <c r="B50" s="103" t="s">
        <v>92</v>
      </c>
      <c r="J50" s="117"/>
      <c r="K50" s="118">
        <f>J17</f>
        <v>0.25</v>
      </c>
      <c r="L50" s="118">
        <f t="shared" ref="L50:O50" si="18">K50</f>
        <v>0.25</v>
      </c>
      <c r="M50" s="118">
        <f t="shared" si="18"/>
        <v>0.25</v>
      </c>
      <c r="N50" s="118">
        <f t="shared" si="18"/>
        <v>0.25</v>
      </c>
      <c r="O50" s="118">
        <f t="shared" si="18"/>
        <v>0.25</v>
      </c>
    </row>
    <row r="51">
      <c r="A51" s="32"/>
      <c r="B51" s="103"/>
      <c r="J51" s="117"/>
      <c r="K51" s="119"/>
      <c r="L51" s="119"/>
      <c r="M51" s="119"/>
      <c r="N51" s="119"/>
      <c r="O51" s="119"/>
    </row>
    <row r="52">
      <c r="A52" s="32"/>
      <c r="B52" s="50" t="s">
        <v>15</v>
      </c>
      <c r="J52" s="116"/>
      <c r="K52" s="108">
        <f t="shared" ref="K52:O52" si="19">K46-K49</f>
        <v>401.10141</v>
      </c>
      <c r="L52" s="108">
        <f t="shared" si="19"/>
        <v>468.6117725</v>
      </c>
      <c r="M52" s="108">
        <f t="shared" si="19"/>
        <v>540.4386057</v>
      </c>
      <c r="N52" s="108">
        <f t="shared" si="19"/>
        <v>616.8840434</v>
      </c>
      <c r="O52" s="108">
        <f t="shared" si="19"/>
        <v>698.2711621</v>
      </c>
    </row>
    <row r="53">
      <c r="A53" s="32"/>
      <c r="B53" s="103" t="s">
        <v>87</v>
      </c>
      <c r="J53" s="117"/>
      <c r="K53" s="112">
        <f t="shared" ref="K53:O53" si="20">K52/K35</f>
        <v>0.01774907516</v>
      </c>
      <c r="L53" s="112">
        <f t="shared" si="20"/>
        <v>0.02084066889</v>
      </c>
      <c r="M53" s="112">
        <f t="shared" si="20"/>
        <v>0.02415581768</v>
      </c>
      <c r="N53" s="112">
        <f t="shared" si="20"/>
        <v>0.027711232</v>
      </c>
      <c r="O53" s="112">
        <f t="shared" si="20"/>
        <v>0.03152487137</v>
      </c>
    </row>
    <row r="54">
      <c r="A54" s="32"/>
      <c r="B54" s="103"/>
      <c r="J54" s="104"/>
    </row>
    <row r="55">
      <c r="A55" s="32" t="s">
        <v>40</v>
      </c>
      <c r="B55" s="46" t="s">
        <v>93</v>
      </c>
      <c r="C55" s="46"/>
      <c r="D55" s="46"/>
      <c r="E55" s="46"/>
      <c r="F55" s="46"/>
      <c r="G55" s="46"/>
      <c r="H55" s="46"/>
      <c r="I55" s="46"/>
      <c r="J55" s="47" t="s">
        <v>80</v>
      </c>
      <c r="K55" s="47" t="s">
        <v>81</v>
      </c>
      <c r="L55" s="47" t="s">
        <v>82</v>
      </c>
      <c r="M55" s="47" t="s">
        <v>83</v>
      </c>
      <c r="N55" s="47" t="s">
        <v>84</v>
      </c>
      <c r="O55" s="47" t="s">
        <v>85</v>
      </c>
    </row>
    <row r="56">
      <c r="A56" s="32"/>
      <c r="B56" s="50" t="s">
        <v>21</v>
      </c>
      <c r="J56" s="107">
        <f>J10</f>
        <v>896</v>
      </c>
      <c r="K56" s="108">
        <f t="shared" ref="K56:O56" si="21">K57*K35</f>
        <v>891.52</v>
      </c>
      <c r="L56" s="108">
        <f t="shared" si="21"/>
        <v>887.0624</v>
      </c>
      <c r="M56" s="108">
        <f t="shared" si="21"/>
        <v>882.627088</v>
      </c>
      <c r="N56" s="108">
        <f t="shared" si="21"/>
        <v>878.2139526</v>
      </c>
      <c r="O56" s="108">
        <f t="shared" si="21"/>
        <v>873.8228828</v>
      </c>
    </row>
    <row r="57">
      <c r="A57" s="32"/>
      <c r="B57" s="103" t="s">
        <v>87</v>
      </c>
      <c r="J57" s="109">
        <f>J56/J35</f>
        <v>0.03945051074</v>
      </c>
      <c r="K57" s="118">
        <f t="shared" ref="K57:O57" si="22">J57</f>
        <v>0.03945051074</v>
      </c>
      <c r="L57" s="118">
        <f t="shared" si="22"/>
        <v>0.03945051074</v>
      </c>
      <c r="M57" s="118">
        <f t="shared" si="22"/>
        <v>0.03945051074</v>
      </c>
      <c r="N57" s="118">
        <f t="shared" si="22"/>
        <v>0.03945051074</v>
      </c>
      <c r="O57" s="118">
        <f t="shared" si="22"/>
        <v>0.03945051074</v>
      </c>
    </row>
    <row r="58">
      <c r="A58" s="32"/>
      <c r="B58" s="103"/>
      <c r="J58" s="120"/>
      <c r="K58" s="83"/>
      <c r="L58" s="83"/>
      <c r="M58" s="83"/>
      <c r="N58" s="83"/>
      <c r="O58" s="83"/>
    </row>
    <row r="59">
      <c r="A59" s="32"/>
      <c r="B59" s="50" t="s">
        <v>94</v>
      </c>
      <c r="J59" s="107">
        <f>J12</f>
        <v>1050</v>
      </c>
      <c r="K59" s="108">
        <f t="shared" ref="K59:O59" si="23">K60*K35</f>
        <v>1044.75</v>
      </c>
      <c r="L59" s="108">
        <f t="shared" si="23"/>
        <v>1039.52625</v>
      </c>
      <c r="M59" s="108">
        <f t="shared" si="23"/>
        <v>1034.328619</v>
      </c>
      <c r="N59" s="108">
        <f t="shared" si="23"/>
        <v>1029.156976</v>
      </c>
      <c r="O59" s="108">
        <f t="shared" si="23"/>
        <v>1024.011191</v>
      </c>
    </row>
    <row r="60">
      <c r="A60" s="32"/>
      <c r="B60" s="103" t="s">
        <v>87</v>
      </c>
      <c r="J60" s="121">
        <f>J59/J35</f>
        <v>0.04623106728</v>
      </c>
      <c r="K60" s="118">
        <f t="shared" ref="K60:O60" si="24">J60</f>
        <v>0.04623106728</v>
      </c>
      <c r="L60" s="118">
        <f t="shared" si="24"/>
        <v>0.04623106728</v>
      </c>
      <c r="M60" s="118">
        <f t="shared" si="24"/>
        <v>0.04623106728</v>
      </c>
      <c r="N60" s="118">
        <f t="shared" si="24"/>
        <v>0.04623106728</v>
      </c>
      <c r="O60" s="118">
        <f t="shared" si="24"/>
        <v>0.04623106728</v>
      </c>
    </row>
    <row r="61">
      <c r="A61" s="32"/>
      <c r="B61" s="50" t="s">
        <v>95</v>
      </c>
      <c r="J61" s="122"/>
      <c r="K61" s="108">
        <f t="shared" ref="K61:O61" si="25">K59-J59</f>
        <v>-5.25</v>
      </c>
      <c r="L61" s="108">
        <f t="shared" si="25"/>
        <v>-5.22375</v>
      </c>
      <c r="M61" s="108">
        <f t="shared" si="25"/>
        <v>-5.19763125</v>
      </c>
      <c r="N61" s="108">
        <f t="shared" si="25"/>
        <v>-5.171643094</v>
      </c>
      <c r="O61" s="108">
        <f t="shared" si="25"/>
        <v>-5.145784878</v>
      </c>
    </row>
    <row r="62">
      <c r="A62" s="32"/>
      <c r="B62" s="103"/>
      <c r="J62" s="120"/>
      <c r="K62" s="92"/>
      <c r="L62" s="92"/>
      <c r="M62" s="92"/>
      <c r="N62" s="92"/>
      <c r="O62" s="92"/>
    </row>
    <row r="63">
      <c r="A63" s="32"/>
      <c r="B63" s="50" t="s">
        <v>22</v>
      </c>
      <c r="J63" s="111">
        <f>J11</f>
        <v>758</v>
      </c>
      <c r="K63" s="108">
        <f t="shared" ref="K63:O63" si="26">K64*K35</f>
        <v>754.21</v>
      </c>
      <c r="L63" s="108">
        <f t="shared" si="26"/>
        <v>750.43895</v>
      </c>
      <c r="M63" s="108">
        <f t="shared" si="26"/>
        <v>746.6867553</v>
      </c>
      <c r="N63" s="108">
        <f t="shared" si="26"/>
        <v>742.9533215</v>
      </c>
      <c r="O63" s="108">
        <f t="shared" si="26"/>
        <v>739.2385549</v>
      </c>
    </row>
    <row r="64">
      <c r="A64" s="32"/>
      <c r="B64" s="103" t="s">
        <v>87</v>
      </c>
      <c r="J64" s="121">
        <f>J63/J35</f>
        <v>0.03337442762</v>
      </c>
      <c r="K64" s="118">
        <f t="shared" ref="K64:O64" si="27">J64</f>
        <v>0.03337442762</v>
      </c>
      <c r="L64" s="118">
        <f t="shared" si="27"/>
        <v>0.03337442762</v>
      </c>
      <c r="M64" s="118">
        <f t="shared" si="27"/>
        <v>0.03337442762</v>
      </c>
      <c r="N64" s="118">
        <f t="shared" si="27"/>
        <v>0.03337442762</v>
      </c>
      <c r="O64" s="118">
        <f t="shared" si="27"/>
        <v>0.03337442762</v>
      </c>
    </row>
    <row r="65">
      <c r="A65" s="32"/>
      <c r="C65" s="103"/>
      <c r="J65" s="104"/>
    </row>
    <row r="66">
      <c r="A66" s="32" t="s">
        <v>40</v>
      </c>
      <c r="B66" s="46" t="s">
        <v>96</v>
      </c>
      <c r="C66" s="46"/>
      <c r="D66" s="46"/>
      <c r="E66" s="46"/>
      <c r="F66" s="46"/>
      <c r="G66" s="46"/>
      <c r="H66" s="46"/>
      <c r="I66" s="46"/>
      <c r="J66" s="47" t="s">
        <v>80</v>
      </c>
      <c r="K66" s="47" t="s">
        <v>81</v>
      </c>
      <c r="L66" s="47" t="s">
        <v>82</v>
      </c>
      <c r="M66" s="47" t="s">
        <v>83</v>
      </c>
      <c r="N66" s="47" t="s">
        <v>84</v>
      </c>
      <c r="O66" s="47" t="s">
        <v>85</v>
      </c>
    </row>
    <row r="67">
      <c r="A67" s="32"/>
      <c r="B67" s="50" t="s">
        <v>15</v>
      </c>
      <c r="J67" s="123"/>
      <c r="K67" s="124">
        <f t="shared" ref="K67:O67" si="28">K52</f>
        <v>401.10141</v>
      </c>
      <c r="L67" s="124">
        <f t="shared" si="28"/>
        <v>468.6117725</v>
      </c>
      <c r="M67" s="124">
        <f t="shared" si="28"/>
        <v>540.4386057</v>
      </c>
      <c r="N67" s="124">
        <f t="shared" si="28"/>
        <v>616.8840434</v>
      </c>
      <c r="O67" s="124">
        <f t="shared" si="28"/>
        <v>698.2711621</v>
      </c>
    </row>
    <row r="68">
      <c r="A68" s="32"/>
      <c r="B68" s="50" t="s">
        <v>21</v>
      </c>
      <c r="J68" s="123"/>
      <c r="K68" s="124">
        <f t="shared" ref="K68:O68" si="29">K56</f>
        <v>891.52</v>
      </c>
      <c r="L68" s="124">
        <f t="shared" si="29"/>
        <v>887.0624</v>
      </c>
      <c r="M68" s="124">
        <f t="shared" si="29"/>
        <v>882.627088</v>
      </c>
      <c r="N68" s="124">
        <f t="shared" si="29"/>
        <v>878.2139526</v>
      </c>
      <c r="O68" s="124">
        <f t="shared" si="29"/>
        <v>873.8228828</v>
      </c>
    </row>
    <row r="69">
      <c r="A69" s="32"/>
      <c r="B69" s="50" t="s">
        <v>22</v>
      </c>
      <c r="J69" s="123"/>
      <c r="K69" s="124">
        <f t="shared" ref="K69:O69" si="30">K63</f>
        <v>754.21</v>
      </c>
      <c r="L69" s="124">
        <f t="shared" si="30"/>
        <v>750.43895</v>
      </c>
      <c r="M69" s="124">
        <f t="shared" si="30"/>
        <v>746.6867553</v>
      </c>
      <c r="N69" s="124">
        <f t="shared" si="30"/>
        <v>742.9533215</v>
      </c>
      <c r="O69" s="124">
        <f t="shared" si="30"/>
        <v>739.2385549</v>
      </c>
    </row>
    <row r="70">
      <c r="A70" s="32"/>
      <c r="B70" s="35" t="s">
        <v>97</v>
      </c>
      <c r="C70" s="35"/>
      <c r="D70" s="35"/>
      <c r="E70" s="35"/>
      <c r="F70" s="35"/>
      <c r="G70" s="35"/>
      <c r="H70" s="35"/>
      <c r="I70" s="35"/>
      <c r="J70" s="125" t="str">
        <f t="shared" ref="J70:O70" si="31">J61</f>
        <v/>
      </c>
      <c r="K70" s="125">
        <f t="shared" si="31"/>
        <v>-5.25</v>
      </c>
      <c r="L70" s="125">
        <f t="shared" si="31"/>
        <v>-5.22375</v>
      </c>
      <c r="M70" s="125">
        <f t="shared" si="31"/>
        <v>-5.19763125</v>
      </c>
      <c r="N70" s="125">
        <f t="shared" si="31"/>
        <v>-5.171643094</v>
      </c>
      <c r="O70" s="125">
        <f t="shared" si="31"/>
        <v>-5.145784878</v>
      </c>
    </row>
    <row r="71">
      <c r="A71" s="32"/>
      <c r="B71" s="126" t="s">
        <v>96</v>
      </c>
      <c r="C71" s="127"/>
      <c r="D71" s="127"/>
      <c r="E71" s="127"/>
      <c r="F71" s="127"/>
      <c r="G71" s="127"/>
      <c r="H71" s="127"/>
      <c r="I71" s="127"/>
      <c r="J71" s="128"/>
      <c r="K71" s="99">
        <f t="shared" ref="K71:O71" si="32">K67+K68-K69-K70</f>
        <v>543.66141</v>
      </c>
      <c r="L71" s="99">
        <f t="shared" si="32"/>
        <v>610.4589725</v>
      </c>
      <c r="M71" s="99">
        <f t="shared" si="32"/>
        <v>681.5765697</v>
      </c>
      <c r="N71" s="99">
        <f t="shared" si="32"/>
        <v>757.3163176</v>
      </c>
      <c r="O71" s="129">
        <f t="shared" si="32"/>
        <v>838.0012749</v>
      </c>
    </row>
    <row r="72">
      <c r="A72" s="32"/>
    </row>
    <row r="73">
      <c r="A73" s="32"/>
    </row>
    <row r="74">
      <c r="A74" s="32" t="s">
        <v>40</v>
      </c>
      <c r="B74" s="36" t="s">
        <v>98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</row>
    <row r="75" ht="3.0" customHeight="1">
      <c r="A75" s="32"/>
    </row>
    <row r="76">
      <c r="A76" s="32"/>
      <c r="B76" s="46"/>
      <c r="C76" s="46"/>
      <c r="D76" s="46"/>
      <c r="E76" s="46"/>
      <c r="F76" s="46"/>
      <c r="G76" s="46"/>
      <c r="H76" s="46"/>
      <c r="I76" s="46"/>
      <c r="J76" s="47" t="s">
        <v>80</v>
      </c>
      <c r="K76" s="47" t="s">
        <v>81</v>
      </c>
      <c r="L76" s="47" t="s">
        <v>82</v>
      </c>
      <c r="M76" s="47" t="s">
        <v>83</v>
      </c>
      <c r="N76" s="47" t="s">
        <v>84</v>
      </c>
      <c r="O76" s="47" t="s">
        <v>85</v>
      </c>
    </row>
    <row r="77">
      <c r="A77" s="32"/>
      <c r="B77" s="64" t="s">
        <v>51</v>
      </c>
      <c r="J77" s="104"/>
    </row>
    <row r="78">
      <c r="A78" s="32"/>
      <c r="B78" s="50" t="s">
        <v>99</v>
      </c>
      <c r="D78" s="106"/>
      <c r="E78" s="106"/>
      <c r="F78" s="106"/>
      <c r="G78" s="106"/>
      <c r="H78" s="106"/>
      <c r="J78" s="120"/>
      <c r="K78" s="84">
        <f t="shared" ref="K78:O78" si="33">J81</f>
        <v>3810</v>
      </c>
      <c r="L78" s="84">
        <f t="shared" si="33"/>
        <v>3266.33859</v>
      </c>
      <c r="M78" s="84">
        <f t="shared" si="33"/>
        <v>2655.879618</v>
      </c>
      <c r="N78" s="84">
        <f t="shared" si="33"/>
        <v>1974.303048</v>
      </c>
      <c r="O78" s="84">
        <f t="shared" si="33"/>
        <v>1216.98673</v>
      </c>
    </row>
    <row r="79">
      <c r="A79" s="32"/>
      <c r="B79" s="50" t="s">
        <v>100</v>
      </c>
      <c r="D79" s="106"/>
      <c r="E79" s="106"/>
      <c r="F79" s="106"/>
      <c r="G79" s="106"/>
      <c r="H79" s="106"/>
      <c r="J79" s="120"/>
      <c r="K79" s="108">
        <f t="shared" ref="K79:O79" si="34">K78*$O$7</f>
        <v>352.425</v>
      </c>
      <c r="L79" s="108">
        <f t="shared" si="34"/>
        <v>302.1363196</v>
      </c>
      <c r="M79" s="108">
        <f t="shared" si="34"/>
        <v>245.6688646</v>
      </c>
      <c r="N79" s="108">
        <f t="shared" si="34"/>
        <v>182.6230319</v>
      </c>
      <c r="O79" s="108">
        <f t="shared" si="34"/>
        <v>112.5712725</v>
      </c>
    </row>
    <row r="80">
      <c r="A80" s="32"/>
      <c r="B80" s="35" t="s">
        <v>101</v>
      </c>
      <c r="C80" s="35"/>
      <c r="D80" s="130"/>
      <c r="E80" s="130"/>
      <c r="F80" s="130"/>
      <c r="G80" s="130"/>
      <c r="H80" s="130"/>
      <c r="I80" s="35"/>
      <c r="J80" s="131"/>
      <c r="K80" s="132">
        <f t="shared" ref="K80:O80" si="35">MIN(K71,K78)</f>
        <v>543.66141</v>
      </c>
      <c r="L80" s="132">
        <f t="shared" si="35"/>
        <v>610.4589725</v>
      </c>
      <c r="M80" s="132">
        <f t="shared" si="35"/>
        <v>681.5765697</v>
      </c>
      <c r="N80" s="132">
        <f t="shared" si="35"/>
        <v>757.3163176</v>
      </c>
      <c r="O80" s="132">
        <f t="shared" si="35"/>
        <v>838.0012749</v>
      </c>
    </row>
    <row r="81">
      <c r="A81" s="32"/>
      <c r="B81" s="64" t="s">
        <v>102</v>
      </c>
      <c r="C81" s="64"/>
      <c r="D81" s="65"/>
      <c r="E81" s="65"/>
      <c r="F81" s="65"/>
      <c r="G81" s="65"/>
      <c r="H81" s="65"/>
      <c r="I81" s="64"/>
      <c r="J81" s="133">
        <f>E23</f>
        <v>3810</v>
      </c>
      <c r="K81" s="89">
        <f t="shared" ref="K81:O81" si="36">K78-K80</f>
        <v>3266.33859</v>
      </c>
      <c r="L81" s="89">
        <f t="shared" si="36"/>
        <v>2655.879618</v>
      </c>
      <c r="M81" s="89">
        <f t="shared" si="36"/>
        <v>1974.303048</v>
      </c>
      <c r="N81" s="89">
        <f t="shared" si="36"/>
        <v>1216.98673</v>
      </c>
      <c r="O81" s="89">
        <f t="shared" si="36"/>
        <v>378.9854553</v>
      </c>
    </row>
    <row r="82">
      <c r="A82" s="32"/>
      <c r="J82" s="120"/>
      <c r="K82" s="83"/>
      <c r="L82" s="83"/>
      <c r="M82" s="83"/>
      <c r="N82" s="83"/>
      <c r="O82" s="83"/>
    </row>
    <row r="83">
      <c r="A83" s="32"/>
      <c r="B83" s="64" t="s">
        <v>103</v>
      </c>
      <c r="J83" s="120"/>
      <c r="K83" s="83"/>
      <c r="L83" s="83"/>
      <c r="M83" s="83"/>
      <c r="N83" s="83"/>
      <c r="O83" s="83"/>
    </row>
    <row r="84">
      <c r="A84" s="32"/>
      <c r="B84" s="50" t="s">
        <v>99</v>
      </c>
      <c r="D84" s="106"/>
      <c r="E84" s="106"/>
      <c r="F84" s="106"/>
      <c r="G84" s="106"/>
      <c r="H84" s="106"/>
      <c r="J84" s="120"/>
      <c r="K84" s="84">
        <f t="shared" ref="K84:O84" si="37">J87</f>
        <v>1905</v>
      </c>
      <c r="L84" s="84">
        <f t="shared" si="37"/>
        <v>1905</v>
      </c>
      <c r="M84" s="84">
        <f t="shared" si="37"/>
        <v>1905</v>
      </c>
      <c r="N84" s="84">
        <f t="shared" si="37"/>
        <v>1905</v>
      </c>
      <c r="O84" s="84">
        <f t="shared" si="37"/>
        <v>1905</v>
      </c>
    </row>
    <row r="85">
      <c r="A85" s="32"/>
      <c r="B85" s="50" t="s">
        <v>100</v>
      </c>
      <c r="D85" s="106"/>
      <c r="E85" s="106"/>
      <c r="F85" s="106"/>
      <c r="G85" s="106"/>
      <c r="H85" s="106"/>
      <c r="J85" s="120"/>
      <c r="K85" s="108">
        <f t="shared" ref="K85:O85" si="38">K84*$O$8</f>
        <v>161.925</v>
      </c>
      <c r="L85" s="108">
        <f t="shared" si="38"/>
        <v>161.925</v>
      </c>
      <c r="M85" s="108">
        <f t="shared" si="38"/>
        <v>161.925</v>
      </c>
      <c r="N85" s="108">
        <f t="shared" si="38"/>
        <v>161.925</v>
      </c>
      <c r="O85" s="108">
        <f t="shared" si="38"/>
        <v>161.925</v>
      </c>
    </row>
    <row r="86">
      <c r="A86" s="32"/>
      <c r="B86" s="50" t="s">
        <v>101</v>
      </c>
      <c r="D86" s="80"/>
      <c r="E86" s="80"/>
      <c r="F86" s="80"/>
      <c r="G86" s="80"/>
      <c r="H86" s="80"/>
      <c r="J86" s="131"/>
      <c r="K86" s="134">
        <f t="shared" ref="K86:O86" si="39">MIN(K71,K71-K80)</f>
        <v>0</v>
      </c>
      <c r="L86" s="134">
        <f t="shared" si="39"/>
        <v>0</v>
      </c>
      <c r="M86" s="134">
        <f t="shared" si="39"/>
        <v>0</v>
      </c>
      <c r="N86" s="134">
        <f t="shared" si="39"/>
        <v>0</v>
      </c>
      <c r="O86" s="134">
        <f t="shared" si="39"/>
        <v>0</v>
      </c>
      <c r="P86" s="106"/>
    </row>
    <row r="87">
      <c r="A87" s="32"/>
      <c r="B87" s="50" t="s">
        <v>102</v>
      </c>
      <c r="D87" s="106"/>
      <c r="E87" s="106"/>
      <c r="F87" s="106"/>
      <c r="G87" s="106"/>
      <c r="H87" s="106"/>
      <c r="J87" s="133">
        <f>E24</f>
        <v>1905</v>
      </c>
      <c r="K87" s="89">
        <f t="shared" ref="K87:O87" si="40">K84-K86</f>
        <v>1905</v>
      </c>
      <c r="L87" s="89">
        <f t="shared" si="40"/>
        <v>1905</v>
      </c>
      <c r="M87" s="89">
        <f t="shared" si="40"/>
        <v>1905</v>
      </c>
      <c r="N87" s="89">
        <f t="shared" si="40"/>
        <v>1905</v>
      </c>
      <c r="O87" s="89">
        <f t="shared" si="40"/>
        <v>1905</v>
      </c>
    </row>
    <row r="88">
      <c r="A88" s="32"/>
      <c r="J88" s="120"/>
      <c r="K88" s="83"/>
      <c r="L88" s="83"/>
      <c r="M88" s="83"/>
      <c r="N88" s="83"/>
      <c r="O88" s="83"/>
    </row>
    <row r="89">
      <c r="A89" s="32"/>
      <c r="B89" s="64" t="s">
        <v>33</v>
      </c>
      <c r="J89" s="120"/>
      <c r="K89" s="83"/>
      <c r="L89" s="83"/>
      <c r="M89" s="83"/>
      <c r="N89" s="83"/>
      <c r="O89" s="83"/>
    </row>
    <row r="90">
      <c r="A90" s="32"/>
      <c r="B90" s="50" t="s">
        <v>99</v>
      </c>
      <c r="D90" s="106"/>
      <c r="E90" s="106"/>
      <c r="F90" s="106"/>
      <c r="G90" s="106"/>
      <c r="H90" s="106"/>
      <c r="J90" s="120"/>
      <c r="K90" s="108">
        <f t="shared" ref="K90:O90" si="41">K78+K84</f>
        <v>5715</v>
      </c>
      <c r="L90" s="108">
        <f t="shared" si="41"/>
        <v>5171.33859</v>
      </c>
      <c r="M90" s="108">
        <f t="shared" si="41"/>
        <v>4560.879618</v>
      </c>
      <c r="N90" s="108">
        <f t="shared" si="41"/>
        <v>3879.303048</v>
      </c>
      <c r="O90" s="108">
        <f t="shared" si="41"/>
        <v>3121.98673</v>
      </c>
    </row>
    <row r="91">
      <c r="A91" s="32"/>
      <c r="B91" s="50" t="s">
        <v>100</v>
      </c>
      <c r="D91" s="106"/>
      <c r="E91" s="106"/>
      <c r="F91" s="106"/>
      <c r="G91" s="106"/>
      <c r="H91" s="106"/>
      <c r="J91" s="120"/>
      <c r="K91" s="108">
        <f t="shared" ref="K91:O91" si="42">K79+K85</f>
        <v>514.35</v>
      </c>
      <c r="L91" s="108">
        <f t="shared" si="42"/>
        <v>464.0613196</v>
      </c>
      <c r="M91" s="108">
        <f t="shared" si="42"/>
        <v>407.5938646</v>
      </c>
      <c r="N91" s="108">
        <f t="shared" si="42"/>
        <v>344.5480319</v>
      </c>
      <c r="O91" s="108">
        <f t="shared" si="42"/>
        <v>274.4962725</v>
      </c>
    </row>
    <row r="92">
      <c r="A92" s="32"/>
      <c r="B92" s="50" t="s">
        <v>101</v>
      </c>
      <c r="D92" s="106"/>
      <c r="E92" s="106"/>
      <c r="F92" s="106"/>
      <c r="G92" s="106"/>
      <c r="H92" s="106"/>
      <c r="J92" s="131"/>
      <c r="K92" s="134">
        <f t="shared" ref="K92:O92" si="43">K80+K86</f>
        <v>543.66141</v>
      </c>
      <c r="L92" s="134">
        <f t="shared" si="43"/>
        <v>610.4589725</v>
      </c>
      <c r="M92" s="134">
        <f t="shared" si="43"/>
        <v>681.5765697</v>
      </c>
      <c r="N92" s="134">
        <f t="shared" si="43"/>
        <v>757.3163176</v>
      </c>
      <c r="O92" s="134">
        <f t="shared" si="43"/>
        <v>838.0012749</v>
      </c>
    </row>
    <row r="93">
      <c r="A93" s="32"/>
      <c r="B93" s="50" t="s">
        <v>102</v>
      </c>
      <c r="D93" s="106"/>
      <c r="E93" s="106"/>
      <c r="F93" s="106"/>
      <c r="G93" s="106"/>
      <c r="H93" s="106"/>
      <c r="J93" s="135">
        <f t="shared" ref="J93:O93" si="44">J81+J87</f>
        <v>5715</v>
      </c>
      <c r="K93" s="89">
        <f t="shared" si="44"/>
        <v>5171.33859</v>
      </c>
      <c r="L93" s="89">
        <f t="shared" si="44"/>
        <v>4560.879618</v>
      </c>
      <c r="M93" s="89">
        <f t="shared" si="44"/>
        <v>3879.303048</v>
      </c>
      <c r="N93" s="89">
        <f t="shared" si="44"/>
        <v>3121.98673</v>
      </c>
      <c r="O93" s="89">
        <f t="shared" si="44"/>
        <v>2283.985455</v>
      </c>
    </row>
    <row r="94">
      <c r="A94" s="32"/>
    </row>
    <row r="95">
      <c r="A95" s="32" t="s">
        <v>40</v>
      </c>
      <c r="B95" s="36" t="s">
        <v>53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</row>
    <row r="96" ht="3.0" customHeight="1">
      <c r="A96" s="32"/>
      <c r="D96" s="106"/>
      <c r="E96" s="106"/>
      <c r="F96" s="106"/>
      <c r="G96" s="106"/>
      <c r="H96" s="106"/>
      <c r="O96" s="124"/>
    </row>
    <row r="97">
      <c r="A97" s="32"/>
      <c r="B97" s="50" t="s">
        <v>104</v>
      </c>
      <c r="O97" s="108">
        <f>O38</f>
        <v>2079.347372</v>
      </c>
    </row>
    <row r="98">
      <c r="A98" s="32"/>
      <c r="B98" s="35" t="s">
        <v>48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136">
        <f>E16</f>
        <v>5.5</v>
      </c>
    </row>
    <row r="99">
      <c r="A99" s="32"/>
      <c r="B99" s="50" t="s">
        <v>56</v>
      </c>
      <c r="O99" s="108">
        <f>O97*O98</f>
        <v>11436.41054</v>
      </c>
    </row>
    <row r="100">
      <c r="A100" s="32"/>
      <c r="B100" s="35" t="s">
        <v>36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137">
        <f>O93</f>
        <v>2283.985455</v>
      </c>
    </row>
    <row r="101">
      <c r="A101" s="32"/>
      <c r="B101" s="126" t="s">
        <v>105</v>
      </c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9">
        <f>O99-O100</f>
        <v>9152.425088</v>
      </c>
    </row>
    <row r="102">
      <c r="A102" s="32"/>
      <c r="O102" s="83"/>
    </row>
    <row r="103">
      <c r="A103" s="32"/>
      <c r="B103" s="50" t="s">
        <v>106</v>
      </c>
      <c r="O103" s="108">
        <f>E27</f>
        <v>4000.5</v>
      </c>
    </row>
    <row r="104">
      <c r="A104" s="32"/>
      <c r="O104" s="92"/>
    </row>
    <row r="105">
      <c r="A105" s="32"/>
      <c r="B105" s="138" t="s">
        <v>107</v>
      </c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>
        <f>O101/O103</f>
        <v>2.287820294</v>
      </c>
    </row>
    <row r="106">
      <c r="A106" s="32" t="s">
        <v>40</v>
      </c>
      <c r="B106" s="141" t="s">
        <v>53</v>
      </c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3">
        <f>O105^(1/5)-1</f>
        <v>0.1800064512</v>
      </c>
    </row>
    <row r="107">
      <c r="A107" s="32"/>
    </row>
    <row r="108">
      <c r="A108" s="32"/>
    </row>
    <row r="109">
      <c r="A109" s="32"/>
    </row>
    <row r="110">
      <c r="A110" s="32"/>
    </row>
    <row r="111">
      <c r="A111" s="32"/>
    </row>
    <row r="112">
      <c r="A112" s="32"/>
    </row>
    <row r="113">
      <c r="A113" s="32"/>
    </row>
    <row r="114">
      <c r="A114" s="32"/>
    </row>
    <row r="115">
      <c r="A115" s="32"/>
    </row>
    <row r="116">
      <c r="A116" s="32"/>
    </row>
    <row r="117">
      <c r="A117" s="32"/>
    </row>
    <row r="118">
      <c r="A118" s="32"/>
    </row>
    <row r="119">
      <c r="A119" s="32"/>
    </row>
    <row r="120">
      <c r="A120" s="32"/>
    </row>
    <row r="121">
      <c r="A121" s="32"/>
    </row>
    <row r="122">
      <c r="A122" s="32"/>
    </row>
    <row r="123">
      <c r="A123" s="32"/>
    </row>
    <row r="124">
      <c r="A124" s="32"/>
    </row>
    <row r="125">
      <c r="A125" s="32"/>
    </row>
    <row r="126">
      <c r="A126" s="32"/>
    </row>
    <row r="127">
      <c r="A127" s="32"/>
    </row>
    <row r="128">
      <c r="A128" s="32"/>
    </row>
    <row r="129">
      <c r="A129" s="32"/>
    </row>
    <row r="130">
      <c r="A130" s="32"/>
    </row>
    <row r="131">
      <c r="A131" s="32"/>
    </row>
    <row r="132">
      <c r="A132" s="32"/>
    </row>
    <row r="133">
      <c r="A133" s="32"/>
    </row>
    <row r="134">
      <c r="A134" s="32"/>
    </row>
    <row r="135">
      <c r="A135" s="32"/>
    </row>
    <row r="136">
      <c r="A136" s="32"/>
    </row>
    <row r="137">
      <c r="A137" s="32"/>
    </row>
    <row r="138">
      <c r="A138" s="32"/>
    </row>
    <row r="139">
      <c r="A139" s="32"/>
    </row>
    <row r="140">
      <c r="A140" s="32"/>
    </row>
    <row r="141">
      <c r="A141" s="32"/>
    </row>
    <row r="142">
      <c r="A142" s="32"/>
    </row>
    <row r="143">
      <c r="A143" s="32"/>
    </row>
    <row r="144">
      <c r="A144" s="32"/>
    </row>
    <row r="145">
      <c r="A145" s="32"/>
    </row>
    <row r="146">
      <c r="A146" s="32"/>
    </row>
    <row r="147">
      <c r="A147" s="32"/>
    </row>
    <row r="148">
      <c r="A148" s="32"/>
    </row>
    <row r="149">
      <c r="A149" s="32"/>
    </row>
    <row r="150">
      <c r="A150" s="32"/>
    </row>
    <row r="151">
      <c r="A151" s="32"/>
    </row>
    <row r="152">
      <c r="A152" s="32"/>
    </row>
    <row r="153">
      <c r="A153" s="32"/>
    </row>
    <row r="154">
      <c r="A154" s="32"/>
    </row>
    <row r="155">
      <c r="A155" s="32"/>
    </row>
    <row r="156">
      <c r="A156" s="32"/>
    </row>
    <row r="157">
      <c r="A157" s="32"/>
    </row>
    <row r="158">
      <c r="A158" s="32"/>
    </row>
    <row r="159">
      <c r="A159" s="32"/>
    </row>
    <row r="160">
      <c r="A160" s="32"/>
    </row>
    <row r="161">
      <c r="A161" s="32"/>
    </row>
    <row r="162">
      <c r="A162" s="32"/>
    </row>
    <row r="163">
      <c r="A163" s="32"/>
    </row>
    <row r="164">
      <c r="A164" s="32"/>
    </row>
    <row r="165">
      <c r="A165" s="32"/>
    </row>
    <row r="166">
      <c r="A166" s="32"/>
    </row>
    <row r="167">
      <c r="A167" s="32"/>
    </row>
    <row r="168">
      <c r="A168" s="32"/>
    </row>
    <row r="169">
      <c r="A169" s="32"/>
    </row>
    <row r="170">
      <c r="A170" s="32"/>
    </row>
    <row r="171">
      <c r="A171" s="32"/>
    </row>
    <row r="172">
      <c r="A172" s="32"/>
    </row>
    <row r="173">
      <c r="A173" s="32"/>
    </row>
    <row r="174">
      <c r="A174" s="32"/>
    </row>
    <row r="175">
      <c r="A175" s="32"/>
    </row>
    <row r="176">
      <c r="A176" s="32"/>
    </row>
    <row r="177">
      <c r="A177" s="32"/>
    </row>
    <row r="178">
      <c r="A178" s="32"/>
    </row>
    <row r="179">
      <c r="A179" s="32"/>
    </row>
    <row r="180">
      <c r="A180" s="32"/>
    </row>
    <row r="181">
      <c r="A181" s="32"/>
    </row>
    <row r="182">
      <c r="A182" s="32"/>
    </row>
    <row r="183">
      <c r="A183" s="32"/>
    </row>
    <row r="184">
      <c r="A184" s="32"/>
    </row>
    <row r="185">
      <c r="A185" s="32"/>
    </row>
    <row r="186">
      <c r="A186" s="32"/>
    </row>
    <row r="187">
      <c r="A187" s="32"/>
    </row>
    <row r="188">
      <c r="A188" s="32"/>
    </row>
    <row r="189">
      <c r="A189" s="32"/>
    </row>
    <row r="190">
      <c r="A190" s="32"/>
    </row>
    <row r="191">
      <c r="A191" s="32"/>
    </row>
    <row r="192">
      <c r="A192" s="32"/>
    </row>
    <row r="193">
      <c r="A193" s="32"/>
    </row>
    <row r="194">
      <c r="A194" s="32"/>
    </row>
    <row r="195">
      <c r="A195" s="32"/>
    </row>
    <row r="196">
      <c r="A196" s="32"/>
    </row>
    <row r="197">
      <c r="A197" s="32"/>
    </row>
    <row r="198">
      <c r="A198" s="32"/>
    </row>
    <row r="199">
      <c r="A199" s="32"/>
    </row>
    <row r="200">
      <c r="A200" s="32"/>
    </row>
    <row r="201">
      <c r="A201" s="32"/>
    </row>
    <row r="202">
      <c r="A202" s="32"/>
    </row>
    <row r="203">
      <c r="A203" s="32"/>
    </row>
    <row r="204">
      <c r="A204" s="32"/>
    </row>
    <row r="205">
      <c r="A205" s="32"/>
    </row>
    <row r="206">
      <c r="A206" s="32"/>
    </row>
    <row r="207">
      <c r="A207" s="32"/>
    </row>
    <row r="208">
      <c r="A208" s="32"/>
    </row>
    <row r="209">
      <c r="A209" s="32"/>
    </row>
    <row r="210">
      <c r="A210" s="32"/>
    </row>
    <row r="211">
      <c r="A211" s="32"/>
    </row>
    <row r="212">
      <c r="A212" s="32"/>
    </row>
    <row r="213">
      <c r="A213" s="32"/>
    </row>
    <row r="214">
      <c r="A214" s="32"/>
    </row>
    <row r="215">
      <c r="A215" s="32"/>
    </row>
    <row r="216">
      <c r="A216" s="32"/>
    </row>
    <row r="217">
      <c r="A217" s="32"/>
    </row>
    <row r="218">
      <c r="A218" s="32"/>
    </row>
    <row r="219">
      <c r="A219" s="32"/>
    </row>
    <row r="220">
      <c r="A220" s="32"/>
    </row>
    <row r="221">
      <c r="A221" s="32"/>
    </row>
    <row r="222">
      <c r="A222" s="32"/>
    </row>
    <row r="223">
      <c r="A223" s="32"/>
    </row>
    <row r="224">
      <c r="A224" s="32"/>
    </row>
    <row r="225">
      <c r="A225" s="32"/>
    </row>
    <row r="226">
      <c r="A226" s="32"/>
    </row>
    <row r="227">
      <c r="A227" s="32"/>
    </row>
    <row r="228">
      <c r="A228" s="32"/>
    </row>
    <row r="229">
      <c r="A229" s="32"/>
    </row>
    <row r="230">
      <c r="A230" s="32"/>
    </row>
    <row r="231">
      <c r="A231" s="32"/>
    </row>
    <row r="232">
      <c r="A232" s="32"/>
    </row>
    <row r="233">
      <c r="A233" s="32"/>
    </row>
    <row r="234">
      <c r="A234" s="32"/>
    </row>
    <row r="235">
      <c r="A235" s="32"/>
    </row>
    <row r="236">
      <c r="A236" s="32"/>
    </row>
    <row r="237">
      <c r="A237" s="32"/>
    </row>
    <row r="238">
      <c r="A238" s="32"/>
    </row>
    <row r="239">
      <c r="A239" s="32"/>
    </row>
    <row r="240">
      <c r="A240" s="32"/>
    </row>
    <row r="241">
      <c r="A241" s="32"/>
    </row>
    <row r="242">
      <c r="A242" s="32"/>
    </row>
    <row r="243">
      <c r="A243" s="32"/>
    </row>
    <row r="244">
      <c r="A244" s="32"/>
    </row>
    <row r="245">
      <c r="A245" s="32"/>
    </row>
    <row r="246">
      <c r="A246" s="32"/>
    </row>
    <row r="247">
      <c r="A247" s="32"/>
    </row>
    <row r="248">
      <c r="A248" s="32"/>
    </row>
    <row r="249">
      <c r="A249" s="32"/>
    </row>
    <row r="250">
      <c r="A250" s="32"/>
    </row>
    <row r="251">
      <c r="A251" s="32"/>
    </row>
    <row r="252">
      <c r="A252" s="32"/>
    </row>
    <row r="253">
      <c r="A253" s="32"/>
    </row>
    <row r="254">
      <c r="A254" s="32"/>
    </row>
    <row r="255">
      <c r="A255" s="32"/>
    </row>
    <row r="256">
      <c r="A256" s="32"/>
    </row>
    <row r="257">
      <c r="A257" s="32"/>
    </row>
    <row r="258">
      <c r="A258" s="32"/>
    </row>
    <row r="259">
      <c r="A259" s="32"/>
    </row>
    <row r="260">
      <c r="A260" s="32"/>
    </row>
    <row r="261">
      <c r="A261" s="32"/>
    </row>
    <row r="262">
      <c r="A262" s="32"/>
    </row>
    <row r="263">
      <c r="A263" s="32"/>
    </row>
    <row r="264">
      <c r="A264" s="32"/>
    </row>
    <row r="265">
      <c r="A265" s="32"/>
    </row>
    <row r="266">
      <c r="A266" s="32"/>
    </row>
    <row r="267">
      <c r="A267" s="32"/>
    </row>
    <row r="268">
      <c r="A268" s="32"/>
    </row>
    <row r="269">
      <c r="A269" s="32"/>
    </row>
    <row r="270">
      <c r="A270" s="32"/>
    </row>
    <row r="271">
      <c r="A271" s="32"/>
    </row>
    <row r="272">
      <c r="A272" s="32"/>
    </row>
    <row r="273">
      <c r="A273" s="32"/>
    </row>
    <row r="274">
      <c r="A274" s="32"/>
    </row>
    <row r="275">
      <c r="A275" s="32"/>
    </row>
    <row r="276">
      <c r="A276" s="32"/>
    </row>
    <row r="277">
      <c r="A277" s="32"/>
    </row>
    <row r="278">
      <c r="A278" s="32"/>
    </row>
    <row r="279">
      <c r="A279" s="32"/>
    </row>
    <row r="280">
      <c r="A280" s="32"/>
    </row>
    <row r="281">
      <c r="A281" s="32"/>
    </row>
    <row r="282">
      <c r="A282" s="32"/>
    </row>
    <row r="283">
      <c r="A283" s="32"/>
    </row>
    <row r="284">
      <c r="A284" s="32"/>
    </row>
    <row r="285">
      <c r="A285" s="32"/>
    </row>
    <row r="286">
      <c r="A286" s="32"/>
    </row>
    <row r="287">
      <c r="A287" s="32"/>
    </row>
    <row r="288">
      <c r="A288" s="32"/>
    </row>
    <row r="289">
      <c r="A289" s="32"/>
    </row>
    <row r="290">
      <c r="A290" s="32"/>
    </row>
    <row r="291">
      <c r="A291" s="32"/>
    </row>
    <row r="292">
      <c r="A292" s="32"/>
    </row>
    <row r="293">
      <c r="A293" s="32"/>
    </row>
    <row r="294">
      <c r="A294" s="32"/>
    </row>
    <row r="295">
      <c r="A295" s="32"/>
    </row>
    <row r="296">
      <c r="A296" s="32"/>
    </row>
    <row r="297">
      <c r="A297" s="32"/>
    </row>
    <row r="298">
      <c r="A298" s="32"/>
    </row>
    <row r="299">
      <c r="A299" s="32"/>
    </row>
    <row r="300">
      <c r="A300" s="32"/>
    </row>
    <row r="301">
      <c r="A301" s="32"/>
    </row>
    <row r="302">
      <c r="A302" s="32"/>
    </row>
    <row r="303">
      <c r="A303" s="32"/>
    </row>
    <row r="304">
      <c r="A304" s="32"/>
    </row>
    <row r="305">
      <c r="A305" s="32"/>
    </row>
    <row r="306">
      <c r="A306" s="32"/>
    </row>
    <row r="307">
      <c r="A307" s="32"/>
    </row>
    <row r="308">
      <c r="A308" s="32"/>
    </row>
    <row r="309">
      <c r="A309" s="32"/>
    </row>
    <row r="310">
      <c r="A310" s="32"/>
    </row>
    <row r="311">
      <c r="A311" s="32"/>
    </row>
    <row r="312">
      <c r="A312" s="32"/>
    </row>
    <row r="313">
      <c r="A313" s="32"/>
    </row>
    <row r="314">
      <c r="A314" s="32"/>
    </row>
    <row r="315">
      <c r="A315" s="32"/>
    </row>
    <row r="316">
      <c r="A316" s="32"/>
    </row>
    <row r="317">
      <c r="A317" s="32"/>
    </row>
    <row r="318">
      <c r="A318" s="32"/>
    </row>
    <row r="319">
      <c r="A319" s="32"/>
    </row>
    <row r="320">
      <c r="A320" s="32"/>
    </row>
    <row r="321">
      <c r="A321" s="32"/>
    </row>
    <row r="322">
      <c r="A322" s="32"/>
    </row>
    <row r="323">
      <c r="A323" s="32"/>
    </row>
    <row r="324">
      <c r="A324" s="32"/>
    </row>
    <row r="325">
      <c r="A325" s="32"/>
    </row>
    <row r="326">
      <c r="A326" s="32"/>
    </row>
    <row r="327">
      <c r="A327" s="32"/>
    </row>
    <row r="328">
      <c r="A328" s="32"/>
    </row>
    <row r="329">
      <c r="A329" s="32"/>
    </row>
    <row r="330">
      <c r="A330" s="32"/>
    </row>
    <row r="331">
      <c r="A331" s="32"/>
    </row>
    <row r="332">
      <c r="A332" s="32"/>
    </row>
    <row r="333">
      <c r="A333" s="32"/>
    </row>
    <row r="334">
      <c r="A334" s="32"/>
    </row>
    <row r="335">
      <c r="A335" s="32"/>
    </row>
    <row r="336">
      <c r="A336" s="32"/>
    </row>
    <row r="337">
      <c r="A337" s="32"/>
    </row>
    <row r="338">
      <c r="A338" s="32"/>
    </row>
    <row r="339">
      <c r="A339" s="32"/>
    </row>
    <row r="340">
      <c r="A340" s="32"/>
    </row>
    <row r="341">
      <c r="A341" s="32"/>
    </row>
    <row r="342">
      <c r="A342" s="32"/>
    </row>
    <row r="343">
      <c r="A343" s="32"/>
    </row>
    <row r="344">
      <c r="A344" s="32"/>
    </row>
    <row r="345">
      <c r="A345" s="32"/>
    </row>
    <row r="346">
      <c r="A346" s="32"/>
    </row>
    <row r="347">
      <c r="A347" s="32"/>
    </row>
    <row r="348">
      <c r="A348" s="32"/>
    </row>
    <row r="349">
      <c r="A349" s="32"/>
    </row>
    <row r="350">
      <c r="A350" s="32"/>
    </row>
    <row r="351">
      <c r="A351" s="32"/>
    </row>
    <row r="352">
      <c r="A352" s="32"/>
    </row>
    <row r="353">
      <c r="A353" s="32"/>
    </row>
    <row r="354">
      <c r="A354" s="32"/>
    </row>
    <row r="355">
      <c r="A355" s="32"/>
    </row>
    <row r="356">
      <c r="A356" s="32"/>
    </row>
    <row r="357">
      <c r="A357" s="32"/>
    </row>
    <row r="358">
      <c r="A358" s="32"/>
    </row>
    <row r="359">
      <c r="A359" s="32"/>
    </row>
    <row r="360">
      <c r="A360" s="32"/>
    </row>
    <row r="361">
      <c r="A361" s="32"/>
    </row>
    <row r="362">
      <c r="A362" s="32"/>
    </row>
    <row r="363">
      <c r="A363" s="32"/>
    </row>
    <row r="364">
      <c r="A364" s="32"/>
    </row>
    <row r="365">
      <c r="A365" s="32"/>
    </row>
    <row r="366">
      <c r="A366" s="32"/>
    </row>
    <row r="367">
      <c r="A367" s="32"/>
    </row>
    <row r="368">
      <c r="A368" s="32"/>
    </row>
    <row r="369">
      <c r="A369" s="32"/>
    </row>
    <row r="370">
      <c r="A370" s="32"/>
    </row>
    <row r="371">
      <c r="A371" s="32"/>
    </row>
    <row r="372">
      <c r="A372" s="32"/>
    </row>
    <row r="373">
      <c r="A373" s="32"/>
    </row>
    <row r="374">
      <c r="A374" s="32"/>
    </row>
    <row r="375">
      <c r="A375" s="32"/>
    </row>
    <row r="376">
      <c r="A376" s="32"/>
    </row>
    <row r="377">
      <c r="A377" s="32"/>
    </row>
    <row r="378">
      <c r="A378" s="32"/>
    </row>
    <row r="379">
      <c r="A379" s="32"/>
    </row>
    <row r="380">
      <c r="A380" s="32"/>
    </row>
    <row r="381">
      <c r="A381" s="32"/>
    </row>
    <row r="382">
      <c r="A382" s="32"/>
    </row>
    <row r="383">
      <c r="A383" s="32"/>
    </row>
    <row r="384">
      <c r="A384" s="32"/>
    </row>
    <row r="385">
      <c r="A385" s="32"/>
    </row>
    <row r="386">
      <c r="A386" s="32"/>
    </row>
    <row r="387">
      <c r="A387" s="32"/>
    </row>
    <row r="388">
      <c r="A388" s="32"/>
    </row>
    <row r="389">
      <c r="A389" s="32"/>
    </row>
    <row r="390">
      <c r="A390" s="32"/>
    </row>
    <row r="391">
      <c r="A391" s="32"/>
    </row>
    <row r="392">
      <c r="A392" s="32"/>
    </row>
    <row r="393">
      <c r="A393" s="32"/>
    </row>
    <row r="394">
      <c r="A394" s="32"/>
    </row>
    <row r="395">
      <c r="A395" s="32"/>
    </row>
    <row r="396">
      <c r="A396" s="32"/>
    </row>
    <row r="397">
      <c r="A397" s="32"/>
    </row>
    <row r="398">
      <c r="A398" s="32"/>
    </row>
    <row r="399">
      <c r="A399" s="32"/>
    </row>
    <row r="400">
      <c r="A400" s="32"/>
    </row>
    <row r="401">
      <c r="A401" s="32"/>
    </row>
    <row r="402">
      <c r="A402" s="32"/>
    </row>
    <row r="403">
      <c r="A403" s="32"/>
    </row>
    <row r="404">
      <c r="A404" s="32"/>
    </row>
    <row r="405">
      <c r="A405" s="32"/>
    </row>
    <row r="406">
      <c r="A406" s="32"/>
    </row>
    <row r="407">
      <c r="A407" s="32"/>
    </row>
    <row r="408">
      <c r="A408" s="32"/>
    </row>
    <row r="409">
      <c r="A409" s="32"/>
    </row>
    <row r="410">
      <c r="A410" s="32"/>
    </row>
    <row r="411">
      <c r="A411" s="32"/>
    </row>
    <row r="412">
      <c r="A412" s="32"/>
    </row>
    <row r="413">
      <c r="A413" s="32"/>
    </row>
    <row r="414">
      <c r="A414" s="32"/>
    </row>
    <row r="415">
      <c r="A415" s="32"/>
    </row>
    <row r="416">
      <c r="A416" s="32"/>
    </row>
    <row r="417">
      <c r="A417" s="32"/>
    </row>
    <row r="418">
      <c r="A418" s="32"/>
    </row>
    <row r="419">
      <c r="A419" s="32"/>
    </row>
    <row r="420">
      <c r="A420" s="32"/>
    </row>
    <row r="421">
      <c r="A421" s="32"/>
    </row>
    <row r="422">
      <c r="A422" s="32"/>
    </row>
    <row r="423">
      <c r="A423" s="32"/>
    </row>
    <row r="424">
      <c r="A424" s="32"/>
    </row>
    <row r="425">
      <c r="A425" s="32"/>
    </row>
    <row r="426">
      <c r="A426" s="32"/>
    </row>
    <row r="427">
      <c r="A427" s="32"/>
    </row>
    <row r="428">
      <c r="A428" s="32"/>
    </row>
    <row r="429">
      <c r="A429" s="32"/>
    </row>
    <row r="430">
      <c r="A430" s="32"/>
    </row>
    <row r="431">
      <c r="A431" s="32"/>
    </row>
    <row r="432">
      <c r="A432" s="32"/>
    </row>
    <row r="433">
      <c r="A433" s="32"/>
    </row>
    <row r="434">
      <c r="A434" s="32"/>
    </row>
    <row r="435">
      <c r="A435" s="32"/>
    </row>
    <row r="436">
      <c r="A436" s="32"/>
    </row>
    <row r="437">
      <c r="A437" s="32"/>
    </row>
    <row r="438">
      <c r="A438" s="32"/>
    </row>
    <row r="439">
      <c r="A439" s="32"/>
    </row>
    <row r="440">
      <c r="A440" s="32"/>
    </row>
    <row r="441">
      <c r="A441" s="32"/>
    </row>
    <row r="442">
      <c r="A442" s="32"/>
    </row>
    <row r="443">
      <c r="A443" s="32"/>
    </row>
    <row r="444">
      <c r="A444" s="32"/>
    </row>
    <row r="445">
      <c r="A445" s="32"/>
    </row>
    <row r="446">
      <c r="A446" s="32"/>
    </row>
    <row r="447">
      <c r="A447" s="32"/>
    </row>
    <row r="448">
      <c r="A448" s="32"/>
    </row>
    <row r="449">
      <c r="A449" s="32"/>
    </row>
    <row r="450">
      <c r="A450" s="32"/>
    </row>
    <row r="451">
      <c r="A451" s="32"/>
    </row>
    <row r="452">
      <c r="A452" s="32"/>
    </row>
    <row r="453">
      <c r="A453" s="32"/>
    </row>
    <row r="454">
      <c r="A454" s="32"/>
    </row>
    <row r="455">
      <c r="A455" s="32"/>
    </row>
    <row r="456">
      <c r="A456" s="32"/>
    </row>
    <row r="457">
      <c r="A457" s="32"/>
    </row>
    <row r="458">
      <c r="A458" s="32"/>
    </row>
    <row r="459">
      <c r="A459" s="32"/>
    </row>
    <row r="460">
      <c r="A460" s="32"/>
    </row>
    <row r="461">
      <c r="A461" s="32"/>
    </row>
    <row r="462">
      <c r="A462" s="32"/>
    </row>
    <row r="463">
      <c r="A463" s="32"/>
    </row>
    <row r="464">
      <c r="A464" s="32"/>
    </row>
    <row r="465">
      <c r="A465" s="32"/>
    </row>
    <row r="466">
      <c r="A466" s="32"/>
    </row>
    <row r="467">
      <c r="A467" s="32"/>
    </row>
    <row r="468">
      <c r="A468" s="32"/>
    </row>
    <row r="469">
      <c r="A469" s="32"/>
    </row>
    <row r="470">
      <c r="A470" s="32"/>
    </row>
    <row r="471">
      <c r="A471" s="32"/>
    </row>
    <row r="472">
      <c r="A472" s="32"/>
    </row>
    <row r="473">
      <c r="A473" s="32"/>
    </row>
    <row r="474">
      <c r="A474" s="32"/>
    </row>
    <row r="475">
      <c r="A475" s="32"/>
    </row>
    <row r="476">
      <c r="A476" s="32"/>
    </row>
    <row r="477">
      <c r="A477" s="32"/>
    </row>
    <row r="478">
      <c r="A478" s="32"/>
    </row>
    <row r="479">
      <c r="A479" s="32"/>
    </row>
    <row r="480">
      <c r="A480" s="32"/>
    </row>
    <row r="481">
      <c r="A481" s="32"/>
    </row>
    <row r="482">
      <c r="A482" s="32"/>
    </row>
    <row r="483">
      <c r="A483" s="32"/>
    </row>
    <row r="484">
      <c r="A484" s="32"/>
    </row>
    <row r="485">
      <c r="A485" s="32"/>
    </row>
    <row r="486">
      <c r="A486" s="32"/>
    </row>
    <row r="487">
      <c r="A487" s="32"/>
    </row>
    <row r="488">
      <c r="A488" s="32"/>
    </row>
    <row r="489">
      <c r="A489" s="32"/>
    </row>
    <row r="490">
      <c r="A490" s="32"/>
    </row>
    <row r="491">
      <c r="A491" s="32"/>
    </row>
    <row r="492">
      <c r="A492" s="32"/>
    </row>
    <row r="493">
      <c r="A493" s="32"/>
    </row>
    <row r="494">
      <c r="A494" s="32"/>
    </row>
    <row r="495">
      <c r="A495" s="32"/>
    </row>
    <row r="496">
      <c r="A496" s="32"/>
    </row>
    <row r="497">
      <c r="A497" s="32"/>
    </row>
    <row r="498">
      <c r="A498" s="32"/>
    </row>
    <row r="499">
      <c r="A499" s="32"/>
    </row>
    <row r="500">
      <c r="A500" s="32"/>
    </row>
    <row r="501">
      <c r="A501" s="32"/>
    </row>
    <row r="502">
      <c r="A502" s="32"/>
    </row>
    <row r="503">
      <c r="A503" s="32"/>
    </row>
    <row r="504">
      <c r="A504" s="32"/>
    </row>
    <row r="505">
      <c r="A505" s="32"/>
    </row>
    <row r="506">
      <c r="A506" s="32"/>
    </row>
    <row r="507">
      <c r="A507" s="32"/>
    </row>
    <row r="508">
      <c r="A508" s="32"/>
    </row>
    <row r="509">
      <c r="A509" s="32"/>
    </row>
    <row r="510">
      <c r="A510" s="32"/>
    </row>
    <row r="511">
      <c r="A511" s="32"/>
    </row>
    <row r="512">
      <c r="A512" s="32"/>
    </row>
    <row r="513">
      <c r="A513" s="32"/>
    </row>
    <row r="514">
      <c r="A514" s="32"/>
    </row>
    <row r="515">
      <c r="A515" s="32"/>
    </row>
    <row r="516">
      <c r="A516" s="32"/>
    </row>
    <row r="517">
      <c r="A517" s="32"/>
    </row>
    <row r="518">
      <c r="A518" s="32"/>
    </row>
    <row r="519">
      <c r="A519" s="32"/>
    </row>
    <row r="520">
      <c r="A520" s="32"/>
    </row>
    <row r="521">
      <c r="A521" s="32"/>
    </row>
    <row r="522">
      <c r="A522" s="32"/>
    </row>
    <row r="523">
      <c r="A523" s="32"/>
    </row>
    <row r="524">
      <c r="A524" s="32"/>
    </row>
    <row r="525">
      <c r="A525" s="32"/>
    </row>
    <row r="526">
      <c r="A526" s="32"/>
    </row>
    <row r="527">
      <c r="A527" s="32"/>
    </row>
    <row r="528">
      <c r="A528" s="32"/>
    </row>
    <row r="529">
      <c r="A529" s="32"/>
    </row>
    <row r="530">
      <c r="A530" s="32"/>
    </row>
    <row r="531">
      <c r="A531" s="32"/>
    </row>
    <row r="532">
      <c r="A532" s="32"/>
    </row>
    <row r="533">
      <c r="A533" s="32"/>
    </row>
    <row r="534">
      <c r="A534" s="32"/>
    </row>
    <row r="535">
      <c r="A535" s="32"/>
    </row>
    <row r="536">
      <c r="A536" s="32"/>
    </row>
    <row r="537">
      <c r="A537" s="32"/>
    </row>
    <row r="538">
      <c r="A538" s="32"/>
    </row>
    <row r="539">
      <c r="A539" s="32"/>
    </row>
    <row r="540">
      <c r="A540" s="32"/>
    </row>
    <row r="541">
      <c r="A541" s="32"/>
    </row>
    <row r="542">
      <c r="A542" s="32"/>
    </row>
    <row r="543">
      <c r="A543" s="32"/>
    </row>
    <row r="544">
      <c r="A544" s="32"/>
    </row>
    <row r="545">
      <c r="A545" s="32"/>
    </row>
    <row r="546">
      <c r="A546" s="32"/>
    </row>
    <row r="547">
      <c r="A547" s="32"/>
    </row>
    <row r="548">
      <c r="A548" s="32"/>
    </row>
    <row r="549">
      <c r="A549" s="32"/>
    </row>
    <row r="550">
      <c r="A550" s="32"/>
    </row>
    <row r="551">
      <c r="A551" s="32"/>
    </row>
    <row r="552">
      <c r="A552" s="32"/>
    </row>
    <row r="553">
      <c r="A553" s="32"/>
    </row>
    <row r="554">
      <c r="A554" s="32"/>
    </row>
    <row r="555">
      <c r="A555" s="32"/>
    </row>
    <row r="556">
      <c r="A556" s="32"/>
    </row>
    <row r="557">
      <c r="A557" s="32"/>
    </row>
    <row r="558">
      <c r="A558" s="32"/>
    </row>
    <row r="559">
      <c r="A559" s="32"/>
    </row>
    <row r="560">
      <c r="A560" s="32"/>
    </row>
    <row r="561">
      <c r="A561" s="32"/>
    </row>
    <row r="562">
      <c r="A562" s="32"/>
    </row>
    <row r="563">
      <c r="A563" s="32"/>
    </row>
    <row r="564">
      <c r="A564" s="32"/>
    </row>
    <row r="565">
      <c r="A565" s="32"/>
    </row>
    <row r="566">
      <c r="A566" s="32"/>
    </row>
    <row r="567">
      <c r="A567" s="32"/>
    </row>
    <row r="568">
      <c r="A568" s="32"/>
    </row>
    <row r="569">
      <c r="A569" s="32"/>
    </row>
    <row r="570">
      <c r="A570" s="32"/>
    </row>
    <row r="571">
      <c r="A571" s="32"/>
    </row>
    <row r="572">
      <c r="A572" s="32"/>
    </row>
    <row r="573">
      <c r="A573" s="32"/>
    </row>
    <row r="574">
      <c r="A574" s="32"/>
    </row>
    <row r="575">
      <c r="A575" s="32"/>
    </row>
    <row r="576">
      <c r="A576" s="32"/>
    </row>
    <row r="577">
      <c r="A577" s="32"/>
    </row>
    <row r="578">
      <c r="A578" s="32"/>
    </row>
    <row r="579">
      <c r="A579" s="32"/>
    </row>
    <row r="580">
      <c r="A580" s="32"/>
    </row>
    <row r="581">
      <c r="A581" s="32"/>
    </row>
    <row r="582">
      <c r="A582" s="32"/>
    </row>
    <row r="583">
      <c r="A583" s="32"/>
    </row>
    <row r="584">
      <c r="A584" s="32"/>
    </row>
    <row r="585">
      <c r="A585" s="32"/>
    </row>
    <row r="586">
      <c r="A586" s="32"/>
    </row>
    <row r="587">
      <c r="A587" s="32"/>
    </row>
    <row r="588">
      <c r="A588" s="32"/>
    </row>
    <row r="589">
      <c r="A589" s="32"/>
    </row>
    <row r="590">
      <c r="A590" s="32"/>
    </row>
    <row r="591">
      <c r="A591" s="32"/>
    </row>
    <row r="592">
      <c r="A592" s="32"/>
    </row>
    <row r="593">
      <c r="A593" s="32"/>
    </row>
    <row r="594">
      <c r="A594" s="32"/>
    </row>
    <row r="595">
      <c r="A595" s="32"/>
    </row>
    <row r="596">
      <c r="A596" s="32"/>
    </row>
    <row r="597">
      <c r="A597" s="32"/>
    </row>
    <row r="598">
      <c r="A598" s="32"/>
    </row>
    <row r="599">
      <c r="A599" s="32"/>
    </row>
    <row r="600">
      <c r="A600" s="32"/>
    </row>
    <row r="601">
      <c r="A601" s="32"/>
    </row>
    <row r="602">
      <c r="A602" s="32"/>
    </row>
    <row r="603">
      <c r="A603" s="32"/>
    </row>
    <row r="604">
      <c r="A604" s="32"/>
    </row>
    <row r="605">
      <c r="A605" s="32"/>
    </row>
    <row r="606">
      <c r="A606" s="32"/>
    </row>
    <row r="607">
      <c r="A607" s="32"/>
    </row>
    <row r="608">
      <c r="A608" s="32"/>
    </row>
    <row r="609">
      <c r="A609" s="32"/>
    </row>
    <row r="610">
      <c r="A610" s="32"/>
    </row>
    <row r="611">
      <c r="A611" s="32"/>
    </row>
    <row r="612">
      <c r="A612" s="32"/>
    </row>
    <row r="613">
      <c r="A613" s="32"/>
    </row>
    <row r="614">
      <c r="A614" s="32"/>
    </row>
    <row r="615">
      <c r="A615" s="32"/>
    </row>
    <row r="616">
      <c r="A616" s="32"/>
    </row>
    <row r="617">
      <c r="A617" s="32"/>
    </row>
    <row r="618">
      <c r="A618" s="32"/>
    </row>
    <row r="619">
      <c r="A619" s="32"/>
    </row>
    <row r="620">
      <c r="A620" s="32"/>
    </row>
    <row r="621">
      <c r="A621" s="32"/>
    </row>
    <row r="622">
      <c r="A622" s="32"/>
    </row>
    <row r="623">
      <c r="A623" s="32"/>
    </row>
    <row r="624">
      <c r="A624" s="32"/>
    </row>
    <row r="625">
      <c r="A625" s="32"/>
    </row>
    <row r="626">
      <c r="A626" s="32"/>
    </row>
    <row r="627">
      <c r="A627" s="32"/>
    </row>
    <row r="628">
      <c r="A628" s="32"/>
    </row>
    <row r="629">
      <c r="A629" s="32"/>
    </row>
    <row r="630">
      <c r="A630" s="32"/>
    </row>
    <row r="631">
      <c r="A631" s="32"/>
    </row>
    <row r="632">
      <c r="A632" s="32"/>
    </row>
    <row r="633">
      <c r="A633" s="32"/>
    </row>
    <row r="634">
      <c r="A634" s="32"/>
    </row>
    <row r="635">
      <c r="A635" s="32"/>
    </row>
    <row r="636">
      <c r="A636" s="32"/>
    </row>
    <row r="637">
      <c r="A637" s="32"/>
    </row>
    <row r="638">
      <c r="A638" s="32"/>
    </row>
    <row r="639">
      <c r="A639" s="32"/>
    </row>
    <row r="640">
      <c r="A640" s="32"/>
    </row>
    <row r="641">
      <c r="A641" s="32"/>
    </row>
    <row r="642">
      <c r="A642" s="32"/>
    </row>
    <row r="643">
      <c r="A643" s="32"/>
    </row>
    <row r="644">
      <c r="A644" s="32"/>
    </row>
    <row r="645">
      <c r="A645" s="32"/>
    </row>
    <row r="646">
      <c r="A646" s="32"/>
    </row>
    <row r="647">
      <c r="A647" s="32"/>
    </row>
    <row r="648">
      <c r="A648" s="32"/>
    </row>
    <row r="649">
      <c r="A649" s="32"/>
    </row>
    <row r="650">
      <c r="A650" s="32"/>
    </row>
    <row r="651">
      <c r="A651" s="32"/>
    </row>
    <row r="652">
      <c r="A652" s="32"/>
    </row>
    <row r="653">
      <c r="A653" s="32"/>
    </row>
    <row r="654">
      <c r="A654" s="32"/>
    </row>
    <row r="655">
      <c r="A655" s="32"/>
    </row>
    <row r="656">
      <c r="A656" s="32"/>
    </row>
    <row r="657">
      <c r="A657" s="32"/>
    </row>
    <row r="658">
      <c r="A658" s="32"/>
    </row>
    <row r="659">
      <c r="A659" s="32"/>
    </row>
    <row r="660">
      <c r="A660" s="32"/>
    </row>
    <row r="661">
      <c r="A661" s="32"/>
    </row>
    <row r="662">
      <c r="A662" s="32"/>
    </row>
    <row r="663">
      <c r="A663" s="32"/>
    </row>
    <row r="664">
      <c r="A664" s="32"/>
    </row>
    <row r="665">
      <c r="A665" s="32"/>
    </row>
    <row r="666">
      <c r="A666" s="32"/>
    </row>
    <row r="667">
      <c r="A667" s="32"/>
    </row>
    <row r="668">
      <c r="A668" s="32"/>
    </row>
    <row r="669">
      <c r="A669" s="32"/>
    </row>
    <row r="670">
      <c r="A670" s="32"/>
    </row>
    <row r="671">
      <c r="A671" s="32"/>
    </row>
    <row r="672">
      <c r="A672" s="32"/>
    </row>
    <row r="673">
      <c r="A673" s="32"/>
    </row>
    <row r="674">
      <c r="A674" s="32"/>
    </row>
    <row r="675">
      <c r="A675" s="32"/>
    </row>
    <row r="676">
      <c r="A676" s="32"/>
    </row>
    <row r="677">
      <c r="A677" s="32"/>
    </row>
    <row r="678">
      <c r="A678" s="32"/>
    </row>
    <row r="679">
      <c r="A679" s="32"/>
    </row>
    <row r="680">
      <c r="A680" s="32"/>
    </row>
    <row r="681">
      <c r="A681" s="32"/>
    </row>
    <row r="682">
      <c r="A682" s="32"/>
    </row>
    <row r="683">
      <c r="A683" s="32"/>
    </row>
    <row r="684">
      <c r="A684" s="32"/>
    </row>
    <row r="685">
      <c r="A685" s="32"/>
    </row>
    <row r="686">
      <c r="A686" s="32"/>
    </row>
    <row r="687">
      <c r="A687" s="32"/>
    </row>
    <row r="688">
      <c r="A688" s="32"/>
    </row>
    <row r="689">
      <c r="A689" s="32"/>
    </row>
    <row r="690">
      <c r="A690" s="32"/>
    </row>
    <row r="691">
      <c r="A691" s="32"/>
    </row>
    <row r="692">
      <c r="A692" s="32"/>
    </row>
    <row r="693">
      <c r="A693" s="32"/>
    </row>
    <row r="694">
      <c r="A694" s="32"/>
    </row>
    <row r="695">
      <c r="A695" s="32"/>
    </row>
    <row r="696">
      <c r="A696" s="32"/>
    </row>
    <row r="697">
      <c r="A697" s="32"/>
    </row>
    <row r="698">
      <c r="A698" s="32"/>
    </row>
    <row r="699">
      <c r="A699" s="32"/>
    </row>
    <row r="700">
      <c r="A700" s="32"/>
    </row>
    <row r="701">
      <c r="A701" s="32"/>
    </row>
    <row r="702">
      <c r="A702" s="32"/>
    </row>
    <row r="703">
      <c r="A703" s="32"/>
    </row>
    <row r="704">
      <c r="A704" s="32"/>
    </row>
    <row r="705">
      <c r="A705" s="32"/>
    </row>
    <row r="706">
      <c r="A706" s="32"/>
    </row>
    <row r="707">
      <c r="A707" s="32"/>
    </row>
    <row r="708">
      <c r="A708" s="32"/>
    </row>
    <row r="709">
      <c r="A709" s="32"/>
    </row>
    <row r="710">
      <c r="A710" s="32"/>
    </row>
    <row r="711">
      <c r="A711" s="32"/>
    </row>
    <row r="712">
      <c r="A712" s="32"/>
    </row>
    <row r="713">
      <c r="A713" s="32"/>
    </row>
    <row r="714">
      <c r="A714" s="32"/>
    </row>
    <row r="715">
      <c r="A715" s="32"/>
    </row>
    <row r="716">
      <c r="A716" s="32"/>
    </row>
    <row r="717">
      <c r="A717" s="32"/>
    </row>
    <row r="718">
      <c r="A718" s="32"/>
    </row>
    <row r="719">
      <c r="A719" s="32"/>
    </row>
    <row r="720">
      <c r="A720" s="32"/>
    </row>
    <row r="721">
      <c r="A721" s="32"/>
    </row>
    <row r="722">
      <c r="A722" s="32"/>
    </row>
    <row r="723">
      <c r="A723" s="32"/>
    </row>
    <row r="724">
      <c r="A724" s="32"/>
    </row>
    <row r="725">
      <c r="A725" s="32"/>
    </row>
    <row r="726">
      <c r="A726" s="32"/>
    </row>
    <row r="727">
      <c r="A727" s="32"/>
    </row>
    <row r="728">
      <c r="A728" s="32"/>
    </row>
    <row r="729">
      <c r="A729" s="32"/>
    </row>
    <row r="730">
      <c r="A730" s="32"/>
    </row>
    <row r="731">
      <c r="A731" s="32"/>
    </row>
    <row r="732">
      <c r="A732" s="32"/>
    </row>
    <row r="733">
      <c r="A733" s="32"/>
    </row>
    <row r="734">
      <c r="A734" s="32"/>
    </row>
    <row r="735">
      <c r="A735" s="32"/>
    </row>
    <row r="736">
      <c r="A736" s="32"/>
    </row>
    <row r="737">
      <c r="A737" s="32"/>
    </row>
    <row r="738">
      <c r="A738" s="32"/>
    </row>
    <row r="739">
      <c r="A739" s="32"/>
    </row>
    <row r="740">
      <c r="A740" s="32"/>
    </row>
    <row r="741">
      <c r="A741" s="32"/>
    </row>
    <row r="742">
      <c r="A742" s="32"/>
    </row>
    <row r="743">
      <c r="A743" s="32"/>
    </row>
    <row r="744">
      <c r="A744" s="32"/>
    </row>
    <row r="745">
      <c r="A745" s="32"/>
    </row>
    <row r="746">
      <c r="A746" s="32"/>
    </row>
    <row r="747">
      <c r="A747" s="32"/>
    </row>
    <row r="748">
      <c r="A748" s="32"/>
    </row>
    <row r="749">
      <c r="A749" s="32"/>
    </row>
    <row r="750">
      <c r="A750" s="32"/>
    </row>
    <row r="751">
      <c r="A751" s="32"/>
    </row>
    <row r="752">
      <c r="A752" s="32"/>
    </row>
    <row r="753">
      <c r="A753" s="32"/>
    </row>
    <row r="754">
      <c r="A754" s="32"/>
    </row>
    <row r="755">
      <c r="A755" s="32"/>
    </row>
    <row r="756">
      <c r="A756" s="32"/>
    </row>
    <row r="757">
      <c r="A757" s="32"/>
    </row>
    <row r="758">
      <c r="A758" s="32"/>
    </row>
    <row r="759">
      <c r="A759" s="32"/>
    </row>
    <row r="760">
      <c r="A760" s="32"/>
    </row>
    <row r="761">
      <c r="A761" s="32"/>
    </row>
    <row r="762">
      <c r="A762" s="32"/>
    </row>
    <row r="763">
      <c r="A763" s="32"/>
    </row>
    <row r="764">
      <c r="A764" s="32"/>
    </row>
    <row r="765">
      <c r="A765" s="32"/>
    </row>
    <row r="766">
      <c r="A766" s="32"/>
    </row>
    <row r="767">
      <c r="A767" s="32"/>
    </row>
    <row r="768">
      <c r="A768" s="32"/>
    </row>
    <row r="769">
      <c r="A769" s="32"/>
    </row>
    <row r="770">
      <c r="A770" s="32"/>
    </row>
    <row r="771">
      <c r="A771" s="32"/>
    </row>
    <row r="772">
      <c r="A772" s="32"/>
    </row>
    <row r="773">
      <c r="A773" s="32"/>
    </row>
    <row r="774">
      <c r="A774" s="32"/>
    </row>
    <row r="775">
      <c r="A775" s="32"/>
    </row>
    <row r="776">
      <c r="A776" s="32"/>
    </row>
    <row r="777">
      <c r="A777" s="32"/>
    </row>
    <row r="778">
      <c r="A778" s="32"/>
    </row>
    <row r="779">
      <c r="A779" s="32"/>
    </row>
    <row r="780">
      <c r="A780" s="32"/>
    </row>
    <row r="781">
      <c r="A781" s="32"/>
    </row>
    <row r="782">
      <c r="A782" s="32"/>
    </row>
    <row r="783">
      <c r="A783" s="32"/>
    </row>
    <row r="784">
      <c r="A784" s="32"/>
    </row>
    <row r="785">
      <c r="A785" s="32"/>
    </row>
    <row r="786">
      <c r="A786" s="32"/>
    </row>
    <row r="787">
      <c r="A787" s="32"/>
    </row>
    <row r="788">
      <c r="A788" s="32"/>
    </row>
    <row r="789">
      <c r="A789" s="32"/>
    </row>
    <row r="790">
      <c r="A790" s="32"/>
    </row>
    <row r="791">
      <c r="A791" s="32"/>
    </row>
    <row r="792">
      <c r="A792" s="32"/>
    </row>
    <row r="793">
      <c r="A793" s="32"/>
    </row>
    <row r="794">
      <c r="A794" s="32"/>
    </row>
    <row r="795">
      <c r="A795" s="32"/>
    </row>
    <row r="796">
      <c r="A796" s="32"/>
    </row>
    <row r="797">
      <c r="A797" s="32"/>
    </row>
    <row r="798">
      <c r="A798" s="32"/>
    </row>
    <row r="799">
      <c r="A799" s="32"/>
    </row>
    <row r="800">
      <c r="A800" s="32"/>
    </row>
    <row r="801">
      <c r="A801" s="32"/>
    </row>
    <row r="802">
      <c r="A802" s="32"/>
    </row>
    <row r="803">
      <c r="A803" s="32"/>
    </row>
    <row r="804">
      <c r="A804" s="32"/>
    </row>
    <row r="805">
      <c r="A805" s="32"/>
    </row>
    <row r="806">
      <c r="A806" s="32"/>
    </row>
    <row r="807">
      <c r="A807" s="32"/>
    </row>
    <row r="808">
      <c r="A808" s="32"/>
    </row>
    <row r="809">
      <c r="A809" s="32"/>
    </row>
    <row r="810">
      <c r="A810" s="32"/>
    </row>
    <row r="811">
      <c r="A811" s="32"/>
    </row>
    <row r="812">
      <c r="A812" s="32"/>
    </row>
    <row r="813">
      <c r="A813" s="32"/>
    </row>
    <row r="814">
      <c r="A814" s="32"/>
    </row>
    <row r="815">
      <c r="A815" s="32"/>
    </row>
    <row r="816">
      <c r="A816" s="32"/>
    </row>
    <row r="817">
      <c r="A817" s="32"/>
    </row>
    <row r="818">
      <c r="A818" s="32"/>
    </row>
    <row r="819">
      <c r="A819" s="32"/>
    </row>
    <row r="820">
      <c r="A820" s="32"/>
    </row>
    <row r="821">
      <c r="A821" s="32"/>
    </row>
    <row r="822">
      <c r="A822" s="32"/>
    </row>
    <row r="823">
      <c r="A823" s="32"/>
    </row>
    <row r="824">
      <c r="A824" s="32"/>
    </row>
    <row r="825">
      <c r="A825" s="32"/>
    </row>
    <row r="826">
      <c r="A826" s="32"/>
    </row>
    <row r="827">
      <c r="A827" s="32"/>
    </row>
    <row r="828">
      <c r="A828" s="32"/>
    </row>
    <row r="829">
      <c r="A829" s="32"/>
    </row>
    <row r="830">
      <c r="A830" s="32"/>
    </row>
    <row r="831">
      <c r="A831" s="32"/>
    </row>
    <row r="832">
      <c r="A832" s="32"/>
    </row>
    <row r="833">
      <c r="A833" s="32"/>
    </row>
    <row r="834">
      <c r="A834" s="32"/>
    </row>
    <row r="835">
      <c r="A835" s="32"/>
    </row>
    <row r="836">
      <c r="A836" s="32"/>
    </row>
    <row r="837">
      <c r="A837" s="32"/>
    </row>
    <row r="838">
      <c r="A838" s="32"/>
    </row>
    <row r="839">
      <c r="A839" s="32"/>
    </row>
    <row r="840">
      <c r="A840" s="32"/>
    </row>
    <row r="841">
      <c r="A841" s="32"/>
    </row>
    <row r="842">
      <c r="A842" s="32"/>
    </row>
    <row r="843">
      <c r="A843" s="32"/>
    </row>
    <row r="844">
      <c r="A844" s="32"/>
    </row>
    <row r="845">
      <c r="A845" s="32"/>
    </row>
    <row r="846">
      <c r="A846" s="32"/>
    </row>
    <row r="847">
      <c r="A847" s="32"/>
    </row>
    <row r="848">
      <c r="A848" s="32"/>
    </row>
    <row r="849">
      <c r="A849" s="32"/>
    </row>
    <row r="850">
      <c r="A850" s="32"/>
    </row>
    <row r="851">
      <c r="A851" s="32"/>
    </row>
    <row r="852">
      <c r="A852" s="32"/>
    </row>
    <row r="853">
      <c r="A853" s="32"/>
    </row>
    <row r="854">
      <c r="A854" s="32"/>
    </row>
    <row r="855">
      <c r="A855" s="32"/>
    </row>
    <row r="856">
      <c r="A856" s="32"/>
    </row>
    <row r="857">
      <c r="A857" s="32"/>
    </row>
    <row r="858">
      <c r="A858" s="32"/>
    </row>
    <row r="859">
      <c r="A859" s="32"/>
    </row>
    <row r="860">
      <c r="A860" s="32"/>
    </row>
    <row r="861">
      <c r="A861" s="32"/>
    </row>
    <row r="862">
      <c r="A862" s="32"/>
    </row>
    <row r="863">
      <c r="A863" s="32"/>
    </row>
    <row r="864">
      <c r="A864" s="32"/>
    </row>
    <row r="865">
      <c r="A865" s="32"/>
    </row>
    <row r="866">
      <c r="A866" s="32"/>
    </row>
    <row r="867">
      <c r="A867" s="32"/>
    </row>
    <row r="868">
      <c r="A868" s="32"/>
    </row>
    <row r="869">
      <c r="A869" s="32"/>
    </row>
    <row r="870">
      <c r="A870" s="32"/>
    </row>
    <row r="871">
      <c r="A871" s="32"/>
    </row>
    <row r="872">
      <c r="A872" s="32"/>
    </row>
    <row r="873">
      <c r="A873" s="32"/>
    </row>
    <row r="874">
      <c r="A874" s="32"/>
    </row>
    <row r="875">
      <c r="A875" s="32"/>
    </row>
    <row r="876">
      <c r="A876" s="32"/>
    </row>
    <row r="877">
      <c r="A877" s="32"/>
    </row>
    <row r="878">
      <c r="A878" s="32"/>
    </row>
    <row r="879">
      <c r="A879" s="32"/>
    </row>
    <row r="880">
      <c r="A880" s="32"/>
    </row>
    <row r="881">
      <c r="A881" s="32"/>
    </row>
    <row r="882">
      <c r="A882" s="32"/>
    </row>
    <row r="883">
      <c r="A883" s="32"/>
    </row>
    <row r="884">
      <c r="A884" s="32"/>
    </row>
    <row r="885">
      <c r="A885" s="32"/>
    </row>
    <row r="886">
      <c r="A886" s="32"/>
    </row>
    <row r="887">
      <c r="A887" s="32"/>
    </row>
    <row r="888">
      <c r="A888" s="32"/>
    </row>
    <row r="889">
      <c r="A889" s="32"/>
    </row>
    <row r="890">
      <c r="A890" s="32"/>
    </row>
    <row r="891">
      <c r="A891" s="32"/>
    </row>
    <row r="892">
      <c r="A892" s="32"/>
    </row>
    <row r="893">
      <c r="A893" s="32"/>
    </row>
    <row r="894">
      <c r="A894" s="32"/>
    </row>
    <row r="895">
      <c r="A895" s="32"/>
    </row>
    <row r="896">
      <c r="A896" s="32"/>
    </row>
    <row r="897">
      <c r="A897" s="32"/>
    </row>
    <row r="898">
      <c r="A898" s="32"/>
    </row>
    <row r="899">
      <c r="A899" s="32"/>
    </row>
    <row r="900">
      <c r="A900" s="32"/>
    </row>
    <row r="901">
      <c r="A901" s="32"/>
    </row>
    <row r="902">
      <c r="A902" s="32"/>
    </row>
    <row r="903">
      <c r="A903" s="32"/>
    </row>
    <row r="904">
      <c r="A904" s="32"/>
    </row>
    <row r="905">
      <c r="A905" s="32"/>
    </row>
    <row r="906">
      <c r="A906" s="32"/>
    </row>
    <row r="907">
      <c r="A907" s="32"/>
    </row>
    <row r="908">
      <c r="A908" s="32"/>
    </row>
    <row r="909">
      <c r="A909" s="32"/>
    </row>
    <row r="910">
      <c r="A910" s="32"/>
    </row>
    <row r="911">
      <c r="A911" s="32"/>
    </row>
    <row r="912">
      <c r="A912" s="32"/>
    </row>
    <row r="913">
      <c r="A913" s="32"/>
    </row>
    <row r="914">
      <c r="A914" s="32"/>
    </row>
    <row r="915">
      <c r="A915" s="32"/>
    </row>
    <row r="916">
      <c r="A916" s="32"/>
    </row>
    <row r="917">
      <c r="A917" s="32"/>
    </row>
    <row r="918">
      <c r="A918" s="32"/>
    </row>
    <row r="919">
      <c r="A919" s="32"/>
    </row>
    <row r="920">
      <c r="A920" s="32"/>
    </row>
    <row r="921">
      <c r="A921" s="32"/>
    </row>
    <row r="922">
      <c r="A922" s="32"/>
    </row>
    <row r="923">
      <c r="A923" s="32"/>
    </row>
    <row r="924">
      <c r="A924" s="32"/>
    </row>
    <row r="925">
      <c r="A925" s="32"/>
    </row>
    <row r="926">
      <c r="A926" s="32"/>
    </row>
    <row r="927">
      <c r="A927" s="32"/>
    </row>
    <row r="928">
      <c r="A928" s="32"/>
    </row>
    <row r="929">
      <c r="A929" s="32"/>
    </row>
    <row r="930">
      <c r="A930" s="32"/>
    </row>
    <row r="931">
      <c r="A931" s="32"/>
    </row>
    <row r="932">
      <c r="A932" s="32"/>
    </row>
    <row r="933">
      <c r="A933" s="32"/>
    </row>
    <row r="934">
      <c r="A934" s="32"/>
    </row>
    <row r="935">
      <c r="A935" s="32"/>
    </row>
    <row r="936">
      <c r="A936" s="32"/>
    </row>
    <row r="937">
      <c r="A937" s="32"/>
    </row>
    <row r="938">
      <c r="A938" s="32"/>
    </row>
    <row r="939">
      <c r="A939" s="32"/>
    </row>
    <row r="940">
      <c r="A940" s="32"/>
    </row>
    <row r="941">
      <c r="A941" s="32"/>
    </row>
    <row r="942">
      <c r="A942" s="32"/>
    </row>
    <row r="943">
      <c r="A943" s="32"/>
    </row>
    <row r="944">
      <c r="A944" s="32"/>
    </row>
    <row r="945">
      <c r="A945" s="32"/>
    </row>
    <row r="946">
      <c r="A946" s="32"/>
    </row>
    <row r="947">
      <c r="A947" s="32"/>
    </row>
    <row r="948">
      <c r="A948" s="32"/>
    </row>
    <row r="949">
      <c r="A949" s="32"/>
    </row>
    <row r="950">
      <c r="A950" s="32"/>
    </row>
    <row r="951">
      <c r="A951" s="32"/>
    </row>
    <row r="952">
      <c r="A952" s="32"/>
    </row>
    <row r="953">
      <c r="A953" s="32"/>
    </row>
    <row r="954">
      <c r="A954" s="32"/>
    </row>
    <row r="955">
      <c r="A955" s="32"/>
    </row>
    <row r="956">
      <c r="A956" s="32"/>
    </row>
    <row r="957">
      <c r="A957" s="32"/>
    </row>
    <row r="958">
      <c r="A958" s="32"/>
    </row>
    <row r="959">
      <c r="A959" s="32"/>
    </row>
    <row r="960">
      <c r="A960" s="32"/>
    </row>
    <row r="961">
      <c r="A961" s="32"/>
    </row>
    <row r="962">
      <c r="A962" s="32"/>
    </row>
    <row r="963">
      <c r="A963" s="32"/>
    </row>
    <row r="964">
      <c r="A964" s="32"/>
    </row>
    <row r="965">
      <c r="A965" s="32"/>
    </row>
    <row r="966">
      <c r="A966" s="32"/>
    </row>
    <row r="967">
      <c r="A967" s="32"/>
    </row>
    <row r="968">
      <c r="A968" s="32"/>
    </row>
    <row r="969">
      <c r="A969" s="32"/>
    </row>
    <row r="970">
      <c r="A970" s="32"/>
    </row>
    <row r="971">
      <c r="A971" s="32"/>
    </row>
    <row r="972">
      <c r="A972" s="32"/>
    </row>
    <row r="973">
      <c r="A973" s="32"/>
    </row>
    <row r="974">
      <c r="A974" s="32"/>
    </row>
    <row r="975">
      <c r="A975" s="32"/>
    </row>
    <row r="976">
      <c r="A976" s="32"/>
    </row>
    <row r="977">
      <c r="A977" s="32"/>
    </row>
    <row r="978">
      <c r="A978" s="32"/>
    </row>
    <row r="979">
      <c r="A979" s="32"/>
    </row>
    <row r="980">
      <c r="A980" s="32"/>
    </row>
    <row r="981">
      <c r="A981" s="32"/>
    </row>
    <row r="982">
      <c r="A982" s="32"/>
    </row>
    <row r="983">
      <c r="A983" s="32"/>
    </row>
    <row r="984">
      <c r="A984" s="32"/>
    </row>
    <row r="985">
      <c r="A985" s="32"/>
    </row>
    <row r="986">
      <c r="A986" s="32"/>
    </row>
    <row r="987">
      <c r="A987" s="32"/>
    </row>
    <row r="988">
      <c r="A988" s="32"/>
    </row>
    <row r="989">
      <c r="A989" s="32"/>
    </row>
    <row r="990">
      <c r="A990" s="32"/>
    </row>
    <row r="991">
      <c r="A991" s="32"/>
    </row>
    <row r="992">
      <c r="A992" s="32"/>
    </row>
    <row r="993">
      <c r="A993" s="32"/>
    </row>
    <row r="994">
      <c r="A994" s="32"/>
    </row>
    <row r="995">
      <c r="A995" s="32"/>
    </row>
    <row r="996">
      <c r="A996" s="32"/>
    </row>
    <row r="997">
      <c r="A997" s="32"/>
    </row>
    <row r="998">
      <c r="A998" s="32"/>
    </row>
    <row r="999">
      <c r="A999" s="32"/>
    </row>
    <row r="1000">
      <c r="A1000" s="32"/>
    </row>
  </sheetData>
  <mergeCells count="3">
    <mergeCell ref="Q4:W4"/>
    <mergeCell ref="S6:W6"/>
    <mergeCell ref="Q7:Q12"/>
  </mergeCells>
  <printOptions/>
  <pageMargins bottom="0.75" footer="0.0" header="0.0" left="0.7" right="0.7" top="0.75"/>
  <pageSetup orientation="portrait"/>
  <drawing r:id="rId4"/>
  <legacyDrawing r:id="rId5"/>
</worksheet>
</file>